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6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<sst xmlns="http://schemas.openxmlformats.org/spreadsheetml/2006/main" count="275" uniqueCount="154">
  <si>
    <t>TT</t>
  </si>
  <si>
    <t>UBND THÀNH PHỐ ĐỒNG HỚI</t>
  </si>
  <si>
    <t>CỘNG HÒA XÃ HỘI CHỦ NGHĨA VIỆT NAM</t>
  </si>
  <si>
    <t>TRUNG TÂM PHÁT TRIỂN QUỸ ĐẤT</t>
  </si>
  <si>
    <t>Độc lập- Tự do- Hạnh phúc</t>
  </si>
  <si>
    <t>jktyhhrtyh</t>
  </si>
  <si>
    <t>I</t>
  </si>
  <si>
    <t>II</t>
  </si>
  <si>
    <t>Tiền cọc</t>
  </si>
  <si>
    <t>Mục đích sử dụng</t>
  </si>
  <si>
    <t>ODT</t>
  </si>
  <si>
    <t>ONT</t>
  </si>
  <si>
    <t>Lô đất theo bản đồ quy hoạch</t>
  </si>
  <si>
    <t>Theo bản đồ số</t>
  </si>
  <si>
    <t>Thửa số</t>
  </si>
  <si>
    <t>Tờ bản đồ số</t>
  </si>
  <si>
    <t>diện tích
(m2)</t>
  </si>
  <si>
    <t>Ghi chú</t>
  </si>
  <si>
    <t>1-4</t>
  </si>
  <si>
    <t>Tổng( 01 thửa đất)</t>
  </si>
  <si>
    <t>3-5</t>
  </si>
  <si>
    <t>3-6</t>
  </si>
  <si>
    <t>Tộng( 02 thửa đất)</t>
  </si>
  <si>
    <t>III</t>
  </si>
  <si>
    <t>A1</t>
  </si>
  <si>
    <t>A2</t>
  </si>
  <si>
    <t>A4</t>
  </si>
  <si>
    <t>B7</t>
  </si>
  <si>
    <t>B8</t>
  </si>
  <si>
    <t>B12</t>
  </si>
  <si>
    <t>Tộng( 06 thửa đất)</t>
  </si>
  <si>
    <t>VI</t>
  </si>
  <si>
    <t>Tộng( 01 thửa đất)</t>
  </si>
  <si>
    <t>V</t>
  </si>
  <si>
    <t>Tổng ( 01 thửa đất)</t>
  </si>
  <si>
    <t>CL40</t>
  </si>
  <si>
    <t>CL41</t>
  </si>
  <si>
    <t>CL42</t>
  </si>
  <si>
    <t>CL43</t>
  </si>
  <si>
    <t>CL16</t>
  </si>
  <si>
    <t>CL17</t>
  </si>
  <si>
    <t>CL22</t>
  </si>
  <si>
    <t>CL23</t>
  </si>
  <si>
    <t>CL24</t>
  </si>
  <si>
    <t>CL32</t>
  </si>
  <si>
    <t>CL30</t>
  </si>
  <si>
    <t>CL10</t>
  </si>
  <si>
    <t>CL09</t>
  </si>
  <si>
    <t>CL08</t>
  </si>
  <si>
    <t>CL07</t>
  </si>
  <si>
    <t>CL05</t>
  </si>
  <si>
    <t>Tộng( 16 thửa đất)</t>
  </si>
  <si>
    <t>VII</t>
  </si>
  <si>
    <t>Tổng ( 02 thửa đất)</t>
  </si>
  <si>
    <t>VIII</t>
  </si>
  <si>
    <t>IX</t>
  </si>
  <si>
    <t>C1</t>
  </si>
  <si>
    <t>X</t>
  </si>
  <si>
    <t>Tổng ( 05 thửa đất)</t>
  </si>
  <si>
    <t>C16</t>
  </si>
  <si>
    <t>Giá khởi điểm ( 1000 đồng)</t>
  </si>
  <si>
    <t>03</t>
  </si>
  <si>
    <t>04</t>
  </si>
  <si>
    <t>14</t>
  </si>
  <si>
    <t>16</t>
  </si>
  <si>
    <t>20</t>
  </si>
  <si>
    <t>Thửa đất tại Tổ dân phố 15, phường Bắc Lý</t>
  </si>
  <si>
    <t>02 thửa đất tại chợ cũ Bắc Lý</t>
  </si>
  <si>
    <t>06 thửa đất tại khu HTKT Tổ dân phố 9, phường Bắc Lý</t>
  </si>
  <si>
    <t>Thửa đất tại khu vực Nương Lòi, phường Bắc Nghĩa</t>
  </si>
  <si>
    <t>Thửa đất tại Tổ dân phố 6, phường Bắc Nghĩa</t>
  </si>
  <si>
    <t>16 thửa đất tại khu HTKT Vùng tằm thôn 8, xã Lộc Ninh</t>
  </si>
  <si>
    <t>02 thửa đất lẻ tại xã Lộc Ninh</t>
  </si>
  <si>
    <t>05 thửa đất tại khu ở mới dọc mương thủy lợi phường Bắc Nghĩa và phường Nam Lý</t>
  </si>
  <si>
    <t>02 thửa đất tại Tổ dân phố 12, phường Bắc Lý</t>
  </si>
  <si>
    <t>05 thửa đất tại vùng bộ đội, xã Lộc Ninh</t>
  </si>
  <si>
    <t>74 thửa đất tại khu dân cư thôn Thuận Phước, xã Thuận Đức</t>
  </si>
  <si>
    <t>CL 01</t>
  </si>
  <si>
    <t>CL 02</t>
  </si>
  <si>
    <t>CL 03</t>
  </si>
  <si>
    <t>CL 04</t>
  </si>
  <si>
    <t>CL 05</t>
  </si>
  <si>
    <t>CL 06</t>
  </si>
  <si>
    <t>CL 07</t>
  </si>
  <si>
    <t>CL 08</t>
  </si>
  <si>
    <t>CL 09</t>
  </si>
  <si>
    <t>CL 10</t>
  </si>
  <si>
    <t>CL11</t>
  </si>
  <si>
    <t>CL 16</t>
  </si>
  <si>
    <t>CL 17</t>
  </si>
  <si>
    <t>CL 18</t>
  </si>
  <si>
    <t>CL 19</t>
  </si>
  <si>
    <t>CL 20</t>
  </si>
  <si>
    <t>CL 21</t>
  </si>
  <si>
    <t>CL 22</t>
  </si>
  <si>
    <t>CL 23</t>
  </si>
  <si>
    <t>CL 24</t>
  </si>
  <si>
    <t>CL 25</t>
  </si>
  <si>
    <t>CL 26</t>
  </si>
  <si>
    <t>CL 27</t>
  </si>
  <si>
    <t>CL 28</t>
  </si>
  <si>
    <t>CL 29</t>
  </si>
  <si>
    <t>CL 30</t>
  </si>
  <si>
    <t>CL 31</t>
  </si>
  <si>
    <t>CL 32</t>
  </si>
  <si>
    <t>CL 33</t>
  </si>
  <si>
    <t>CL 34</t>
  </si>
  <si>
    <t>CL 35</t>
  </si>
  <si>
    <t>CL 36</t>
  </si>
  <si>
    <t>CL 37</t>
  </si>
  <si>
    <t>CL 38</t>
  </si>
  <si>
    <t>CL 39</t>
  </si>
  <si>
    <t>CL 40</t>
  </si>
  <si>
    <t>CL 41</t>
  </si>
  <si>
    <t>CL 42</t>
  </si>
  <si>
    <t>CL 43</t>
  </si>
  <si>
    <t>CL 44</t>
  </si>
  <si>
    <t>CL 45</t>
  </si>
  <si>
    <t>CL 46</t>
  </si>
  <si>
    <t>CL 47</t>
  </si>
  <si>
    <t>CL 48</t>
  </si>
  <si>
    <t>CL 49</t>
  </si>
  <si>
    <t>CL 50</t>
  </si>
  <si>
    <t>CL 51</t>
  </si>
  <si>
    <t>CL 52</t>
  </si>
  <si>
    <t>CL 53</t>
  </si>
  <si>
    <t>CL 54</t>
  </si>
  <si>
    <t>CL 55</t>
  </si>
  <si>
    <t>CL 56</t>
  </si>
  <si>
    <t>CL 57</t>
  </si>
  <si>
    <t>CL 58</t>
  </si>
  <si>
    <t>CL 59</t>
  </si>
  <si>
    <t>CL 60</t>
  </si>
  <si>
    <t>CL 61</t>
  </si>
  <si>
    <t>CL 62</t>
  </si>
  <si>
    <t>CL 63</t>
  </si>
  <si>
    <t>CL 64</t>
  </si>
  <si>
    <t>CL 65</t>
  </si>
  <si>
    <t>CL 66</t>
  </si>
  <si>
    <t>CL 67</t>
  </si>
  <si>
    <t>CL 68</t>
  </si>
  <si>
    <t>CL 69</t>
  </si>
  <si>
    <t>CL 70</t>
  </si>
  <si>
    <t>CL 71</t>
  </si>
  <si>
    <t>CL 72</t>
  </si>
  <si>
    <t>CL 73</t>
  </si>
  <si>
    <t>CL 74</t>
  </si>
  <si>
    <t>CL 75</t>
  </si>
  <si>
    <t>CL 76</t>
  </si>
  <si>
    <t>CL 77</t>
  </si>
  <si>
    <t>CL 78</t>
  </si>
  <si>
    <t>Tổng ( 74 thửa đất)</t>
  </si>
  <si>
    <t>Tổng cộng (115 thửa đất)</t>
  </si>
  <si>
    <r>
      <t xml:space="preserve">DANH SÁCH CÁC THỬA ĐẤT ĐƯA RA ĐẤU GIÁ TẠI CÁC KHU VỰC ĐẤT TRÊN 
ĐỊA BÀN  THÀNH PHỐ ĐỒNG HỚI
</t>
    </r>
    <r>
      <rPr>
        <sz val="12"/>
        <rFont val="Times New Roman"/>
        <family val="1"/>
      </rPr>
      <t xml:space="preserve"> (Kèm theo Thông báo số.........../TB-PTQĐ  ngày.......tháng.....năm 2018 của 
Trung tâm Phát triển Quỹ đất thành phố)</t>
    </r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</si>
</sst>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0.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[$-42A]dd\ mmmm\ yyyy"/>
    <numFmt numFmtId="191" formatCode="0.0;[Red]0.0"/>
    <numFmt numFmtId="192" formatCode="_-* #,##0\ _₫_-;\-* #,##0\ _₫_-;_-* &quot;-&quot;??\ _₫_-;_-@_-"/>
    <numFmt numFmtId="193" formatCode="#,##0.00;[Red]#,##0.00"/>
    <numFmt numFmtId="194" formatCode="_(* #,##0_);_(* \(#,##0\);_(* &quot;-&quot;??_);_(@_)"/>
    <numFmt numFmtId="195" formatCode="_-* #,##0.0\ _₫_-;\-* #,##0.0\ _₫_-;_-* &quot;-&quot;?\ _₫_-;_-@_-"/>
    <numFmt numFmtId="196" formatCode="0.0000"/>
    <numFmt numFmtId="197" formatCode="0.00000"/>
    <numFmt numFmtId="198" formatCode="_(* #,##0.0_);_(* \(#,##0.0\);_(* &quot;-&quot;??_);_(@_)"/>
  </numFmts>
  <fonts count="50">
    <font>
      <sz val="14"/>
      <name val="Times New Roman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name val="Cambria"/>
      <family val="1"/>
    </font>
    <font>
      <sz val="13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4"/>
      <name val="Cambria"/>
      <family val="1"/>
    </font>
    <font>
      <sz val="13"/>
      <color rgb="FFFF0000"/>
      <name val="Cambria"/>
      <family val="1"/>
    </font>
    <font>
      <b/>
      <sz val="14"/>
      <name val="Cambria"/>
      <family val="1"/>
    </font>
    <font>
      <i/>
      <sz val="1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9" fontId="42" fillId="33" borderId="10" xfId="41" applyNumberFormat="1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79" fontId="43" fillId="0" borderId="0" xfId="41" applyFont="1" applyAlignment="1">
      <alignment/>
    </xf>
    <xf numFmtId="3" fontId="43" fillId="0" borderId="10" xfId="55" applyNumberFormat="1" applyFont="1" applyFill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43" fillId="0" borderId="10" xfId="55" applyFont="1" applyFill="1" applyBorder="1" applyAlignment="1">
      <alignment horizontal="center" vertical="center" wrapText="1"/>
      <protection/>
    </xf>
    <xf numFmtId="4" fontId="43" fillId="0" borderId="10" xfId="55" applyNumberFormat="1" applyFont="1" applyFill="1" applyBorder="1" applyAlignment="1">
      <alignment vertical="center"/>
      <protection/>
    </xf>
    <xf numFmtId="0" fontId="43" fillId="0" borderId="10" xfId="0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vertical="center"/>
    </xf>
    <xf numFmtId="179" fontId="44" fillId="0" borderId="0" xfId="41" applyFont="1" applyAlignment="1">
      <alignment/>
    </xf>
    <xf numFmtId="0" fontId="44" fillId="0" borderId="0" xfId="0" applyFont="1" applyAlignment="1">
      <alignment/>
    </xf>
    <xf numFmtId="179" fontId="45" fillId="0" borderId="0" xfId="4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194" fontId="44" fillId="0" borderId="0" xfId="41" applyNumberFormat="1" applyFont="1" applyAlignment="1">
      <alignment horizontal="right"/>
    </xf>
    <xf numFmtId="194" fontId="44" fillId="0" borderId="0" xfId="41" applyNumberFormat="1" applyFont="1" applyBorder="1" applyAlignment="1">
      <alignment horizontal="center"/>
    </xf>
    <xf numFmtId="179" fontId="45" fillId="0" borderId="0" xfId="41" applyFont="1" applyAlignment="1">
      <alignment vertical="center"/>
    </xf>
    <xf numFmtId="0" fontId="45" fillId="0" borderId="0" xfId="0" applyFont="1" applyAlignment="1">
      <alignment vertical="center"/>
    </xf>
    <xf numFmtId="179" fontId="43" fillId="0" borderId="0" xfId="41" applyFont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33" borderId="10" xfId="55" applyFont="1" applyFill="1" applyBorder="1" applyAlignment="1">
      <alignment horizontal="center" vertical="center"/>
      <protection/>
    </xf>
    <xf numFmtId="184" fontId="43" fillId="0" borderId="10" xfId="55" applyNumberFormat="1" applyFont="1" applyFill="1" applyBorder="1" applyAlignment="1">
      <alignment vertical="center"/>
      <protection/>
    </xf>
    <xf numFmtId="182" fontId="42" fillId="0" borderId="12" xfId="41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79" fontId="46" fillId="0" borderId="0" xfId="41" applyFont="1" applyAlignment="1">
      <alignment/>
    </xf>
    <xf numFmtId="0" fontId="46" fillId="0" borderId="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6" fontId="43" fillId="33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2" fontId="42" fillId="33" borderId="10" xfId="41" applyNumberFormat="1" applyFont="1" applyFill="1" applyBorder="1" applyAlignment="1">
      <alignment horizontal="right" vertical="center" wrapText="1"/>
    </xf>
    <xf numFmtId="3" fontId="42" fillId="33" borderId="11" xfId="0" applyNumberFormat="1" applyFont="1" applyFill="1" applyBorder="1" applyAlignment="1">
      <alignment horizontal="center" vertical="center" wrapText="1"/>
    </xf>
    <xf numFmtId="179" fontId="43" fillId="33" borderId="14" xfId="41" applyFont="1" applyFill="1" applyBorder="1" applyAlignment="1">
      <alignment vertical="center" wrapText="1"/>
    </xf>
    <xf numFmtId="49" fontId="43" fillId="0" borderId="11" xfId="55" applyNumberFormat="1" applyFont="1" applyFill="1" applyBorder="1" applyAlignment="1">
      <alignment horizontal="center" vertical="center"/>
      <protection/>
    </xf>
    <xf numFmtId="0" fontId="43" fillId="0" borderId="11" xfId="55" applyFont="1" applyFill="1" applyBorder="1" applyAlignment="1">
      <alignment horizontal="center" vertical="center"/>
      <protection/>
    </xf>
    <xf numFmtId="2" fontId="43" fillId="0" borderId="11" xfId="55" applyNumberFormat="1" applyFont="1" applyFill="1" applyBorder="1" applyAlignment="1">
      <alignment horizontal="center" vertical="center"/>
      <protection/>
    </xf>
    <xf numFmtId="49" fontId="43" fillId="0" borderId="10" xfId="55" applyNumberFormat="1" applyFont="1" applyFill="1" applyBorder="1" applyAlignment="1">
      <alignment horizontal="center" vertical="center"/>
      <protection/>
    </xf>
    <xf numFmtId="2" fontId="43" fillId="0" borderId="10" xfId="55" applyNumberFormat="1" applyFont="1" applyFill="1" applyBorder="1" applyAlignment="1">
      <alignment horizontal="center" vertical="center"/>
      <protection/>
    </xf>
    <xf numFmtId="180" fontId="42" fillId="33" borderId="10" xfId="0" applyNumberFormat="1" applyFont="1" applyFill="1" applyBorder="1" applyAlignment="1">
      <alignment horizontal="right" vertical="center" wrapText="1"/>
    </xf>
    <xf numFmtId="0" fontId="42" fillId="0" borderId="10" xfId="55" applyFont="1" applyFill="1" applyBorder="1" applyAlignment="1">
      <alignment horizontal="center" vertical="center"/>
      <protection/>
    </xf>
    <xf numFmtId="4" fontId="42" fillId="0" borderId="10" xfId="0" applyNumberFormat="1" applyFont="1" applyFill="1" applyBorder="1" applyAlignment="1">
      <alignment vertical="center"/>
    </xf>
    <xf numFmtId="3" fontId="42" fillId="0" borderId="10" xfId="55" applyNumberFormat="1" applyFont="1" applyFill="1" applyBorder="1" applyAlignment="1">
      <alignment horizontal="center" vertical="center"/>
      <protection/>
    </xf>
    <xf numFmtId="179" fontId="42" fillId="0" borderId="0" xfId="41" applyFont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2" fontId="43" fillId="33" borderId="15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/>
    </xf>
    <xf numFmtId="3" fontId="43" fillId="33" borderId="10" xfId="55" applyNumberFormat="1" applyFont="1" applyFill="1" applyBorder="1" applyAlignment="1">
      <alignment horizontal="center" vertical="center"/>
      <protection/>
    </xf>
    <xf numFmtId="4" fontId="43" fillId="0" borderId="10" xfId="0" applyNumberFormat="1" applyFont="1" applyBorder="1" applyAlignment="1">
      <alignment/>
    </xf>
    <xf numFmtId="192" fontId="42" fillId="0" borderId="10" xfId="41" applyNumberFormat="1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4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 vertical="center"/>
    </xf>
    <xf numFmtId="184" fontId="43" fillId="0" borderId="10" xfId="55" applyNumberFormat="1" applyFont="1" applyFill="1" applyBorder="1" applyAlignment="1">
      <alignment horizontal="right" vertical="center"/>
      <protection/>
    </xf>
    <xf numFmtId="182" fontId="43" fillId="0" borderId="10" xfId="41" applyNumberFormat="1" applyFont="1" applyFill="1" applyBorder="1" applyAlignment="1">
      <alignment horizontal="center" vertical="center"/>
    </xf>
    <xf numFmtId="182" fontId="43" fillId="0" borderId="0" xfId="0" applyNumberFormat="1" applyFont="1" applyAlignment="1">
      <alignment/>
    </xf>
    <xf numFmtId="3" fontId="43" fillId="33" borderId="10" xfId="41" applyNumberFormat="1" applyFont="1" applyFill="1" applyBorder="1" applyAlignment="1">
      <alignment horizontal="center" vertical="center"/>
    </xf>
    <xf numFmtId="182" fontId="47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0" xfId="55" applyFont="1" applyFill="1" applyBorder="1" applyAlignment="1">
      <alignment horizontal="right" vertical="center"/>
      <protection/>
    </xf>
    <xf numFmtId="180" fontId="43" fillId="0" borderId="10" xfId="55" applyNumberFormat="1" applyFont="1" applyFill="1" applyBorder="1" applyAlignment="1">
      <alignment horizontal="right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3" fontId="43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82" fontId="46" fillId="0" borderId="0" xfId="0" applyNumberFormat="1" applyFont="1" applyAlignment="1">
      <alignment/>
    </xf>
    <xf numFmtId="182" fontId="44" fillId="0" borderId="0" xfId="41" applyNumberFormat="1" applyFont="1" applyAlignment="1">
      <alignment/>
    </xf>
    <xf numFmtId="182" fontId="43" fillId="33" borderId="10" xfId="41" applyNumberFormat="1" applyFont="1" applyFill="1" applyBorder="1" applyAlignment="1">
      <alignment vertical="center" wrapText="1"/>
    </xf>
    <xf numFmtId="182" fontId="42" fillId="33" borderId="12" xfId="41" applyNumberFormat="1" applyFont="1" applyFill="1" applyBorder="1" applyAlignment="1">
      <alignment vertical="center" wrapText="1"/>
    </xf>
    <xf numFmtId="182" fontId="43" fillId="0" borderId="18" xfId="41" applyNumberFormat="1" applyFont="1" applyFill="1" applyBorder="1" applyAlignment="1">
      <alignment vertical="center"/>
    </xf>
    <xf numFmtId="182" fontId="43" fillId="0" borderId="12" xfId="41" applyNumberFormat="1" applyFont="1" applyFill="1" applyBorder="1" applyAlignment="1">
      <alignment vertical="center"/>
    </xf>
    <xf numFmtId="182" fontId="43" fillId="0" borderId="10" xfId="41" applyNumberFormat="1" applyFont="1" applyFill="1" applyBorder="1" applyAlignment="1">
      <alignment horizontal="right" vertical="center"/>
    </xf>
    <xf numFmtId="182" fontId="42" fillId="0" borderId="10" xfId="41" applyNumberFormat="1" applyFont="1" applyFill="1" applyBorder="1" applyAlignment="1">
      <alignment horizontal="right" vertical="center"/>
    </xf>
    <xf numFmtId="182" fontId="43" fillId="33" borderId="19" xfId="41" applyNumberFormat="1" applyFont="1" applyFill="1" applyBorder="1" applyAlignment="1">
      <alignment vertical="center" wrapText="1"/>
    </xf>
    <xf numFmtId="182" fontId="43" fillId="33" borderId="12" xfId="41" applyNumberFormat="1" applyFont="1" applyFill="1" applyBorder="1" applyAlignment="1">
      <alignment horizontal="right" vertical="center"/>
    </xf>
    <xf numFmtId="182" fontId="42" fillId="0" borderId="12" xfId="41" applyNumberFormat="1" applyFont="1" applyBorder="1" applyAlignment="1">
      <alignment horizontal="right" vertical="center" wrapText="1"/>
    </xf>
    <xf numFmtId="182" fontId="43" fillId="0" borderId="12" xfId="41" applyNumberFormat="1" applyFont="1" applyFill="1" applyBorder="1" applyAlignment="1">
      <alignment horizontal="right" vertical="center"/>
    </xf>
    <xf numFmtId="182" fontId="42" fillId="0" borderId="12" xfId="41" applyNumberFormat="1" applyFont="1" applyBorder="1" applyAlignment="1">
      <alignment/>
    </xf>
    <xf numFmtId="182" fontId="42" fillId="0" borderId="12" xfId="41" applyNumberFormat="1" applyFont="1" applyBorder="1" applyAlignment="1">
      <alignment vertical="center"/>
    </xf>
    <xf numFmtId="182" fontId="43" fillId="0" borderId="12" xfId="41" applyNumberFormat="1" applyFont="1" applyFill="1" applyBorder="1" applyAlignment="1">
      <alignment horizontal="center" vertical="center"/>
    </xf>
    <xf numFmtId="182" fontId="43" fillId="33" borderId="10" xfId="41" applyNumberFormat="1" applyFont="1" applyFill="1" applyBorder="1" applyAlignment="1">
      <alignment horizontal="right" vertical="center"/>
    </xf>
    <xf numFmtId="182" fontId="42" fillId="0" borderId="10" xfId="41" applyNumberFormat="1" applyFont="1" applyBorder="1" applyAlignment="1">
      <alignment vertical="center"/>
    </xf>
    <xf numFmtId="182" fontId="46" fillId="0" borderId="0" xfId="41" applyNumberFormat="1" applyFont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/>
    </xf>
    <xf numFmtId="0" fontId="42" fillId="33" borderId="20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4" fontId="44" fillId="33" borderId="16" xfId="0" applyNumberFormat="1" applyFont="1" applyFill="1" applyBorder="1" applyAlignment="1">
      <alignment horizontal="center" vertical="center" wrapText="1"/>
    </xf>
    <xf numFmtId="14" fontId="44" fillId="33" borderId="14" xfId="0" applyNumberFormat="1" applyFont="1" applyFill="1" applyBorder="1" applyAlignment="1">
      <alignment horizontal="center" vertical="center" wrapText="1"/>
    </xf>
    <xf numFmtId="14" fontId="44" fillId="33" borderId="11" xfId="0" applyNumberFormat="1" applyFont="1" applyFill="1" applyBorder="1" applyAlignment="1">
      <alignment horizontal="center" vertical="center" wrapText="1"/>
    </xf>
    <xf numFmtId="179" fontId="43" fillId="0" borderId="24" xfId="41" applyFont="1" applyBorder="1" applyAlignment="1">
      <alignment horizontal="center"/>
    </xf>
    <xf numFmtId="182" fontId="42" fillId="33" borderId="25" xfId="41" applyNumberFormat="1" applyFont="1" applyFill="1" applyBorder="1" applyAlignment="1">
      <alignment horizontal="center" vertical="center" wrapText="1"/>
    </xf>
    <xf numFmtId="182" fontId="42" fillId="33" borderId="18" xfId="41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ưa GPM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view="pageBreakPreview" zoomScaleSheetLayoutView="100" zoomScalePageLayoutView="0" workbookViewId="0" topLeftCell="A61">
      <selection activeCell="G71" sqref="G71"/>
    </sheetView>
  </sheetViews>
  <sheetFormatPr defaultColWidth="8.88671875" defaultRowHeight="18.75"/>
  <cols>
    <col min="1" max="1" width="4.77734375" style="31" customWidth="1"/>
    <col min="2" max="2" width="7.77734375" style="32" customWidth="1"/>
    <col min="3" max="3" width="7.99609375" style="32" customWidth="1"/>
    <col min="4" max="4" width="7.5546875" style="32" customWidth="1"/>
    <col min="5" max="5" width="9.99609375" style="32" customWidth="1"/>
    <col min="6" max="6" width="13.6640625" style="103" customWidth="1"/>
    <col min="7" max="7" width="10.77734375" style="34" customWidth="1"/>
    <col min="8" max="8" width="10.21484375" style="16" customWidth="1"/>
    <col min="9" max="9" width="16.21484375" style="33" bestFit="1" customWidth="1"/>
    <col min="10" max="10" width="16.21484375" style="32" bestFit="1" customWidth="1"/>
    <col min="11" max="11" width="11.21484375" style="32" bestFit="1" customWidth="1"/>
    <col min="12" max="12" width="8.99609375" style="32" bestFit="1" customWidth="1"/>
    <col min="13" max="16384" width="8.88671875" style="32" customWidth="1"/>
  </cols>
  <sheetData>
    <row r="1" spans="1:9" s="16" customFormat="1" ht="19.5" customHeight="1" hidden="1">
      <c r="A1" s="136" t="s">
        <v>1</v>
      </c>
      <c r="B1" s="136"/>
      <c r="C1" s="136"/>
      <c r="D1" s="136"/>
      <c r="E1" s="137" t="s">
        <v>2</v>
      </c>
      <c r="F1" s="137"/>
      <c r="G1" s="137"/>
      <c r="H1" s="137"/>
      <c r="I1" s="15"/>
    </row>
    <row r="2" spans="1:9" s="18" customFormat="1" ht="19.5" customHeight="1" hidden="1">
      <c r="A2" s="137" t="s">
        <v>3</v>
      </c>
      <c r="B2" s="137"/>
      <c r="C2" s="137"/>
      <c r="D2" s="137"/>
      <c r="E2" s="137" t="s">
        <v>4</v>
      </c>
      <c r="F2" s="137"/>
      <c r="G2" s="137"/>
      <c r="H2" s="137"/>
      <c r="I2" s="17"/>
    </row>
    <row r="3" spans="1:9" s="16" customFormat="1" ht="15.75" hidden="1">
      <c r="A3" s="19"/>
      <c r="C3" s="20"/>
      <c r="D3" s="21"/>
      <c r="F3" s="87"/>
      <c r="G3" s="22"/>
      <c r="I3" s="15"/>
    </row>
    <row r="4" spans="1:9" s="24" customFormat="1" ht="68.25" customHeight="1">
      <c r="A4" s="142" t="s">
        <v>153</v>
      </c>
      <c r="B4" s="143"/>
      <c r="C4" s="143"/>
      <c r="D4" s="143"/>
      <c r="E4" s="143"/>
      <c r="F4" s="143"/>
      <c r="G4" s="143"/>
      <c r="H4" s="143"/>
      <c r="I4" s="23"/>
    </row>
    <row r="5" spans="1:9" s="2" customFormat="1" ht="18.75" customHeight="1">
      <c r="A5" s="144" t="s">
        <v>0</v>
      </c>
      <c r="B5" s="144" t="s">
        <v>12</v>
      </c>
      <c r="C5" s="126" t="s">
        <v>13</v>
      </c>
      <c r="D5" s="128"/>
      <c r="E5" s="144" t="s">
        <v>16</v>
      </c>
      <c r="F5" s="150" t="s">
        <v>60</v>
      </c>
      <c r="G5" s="144" t="s">
        <v>9</v>
      </c>
      <c r="H5" s="138" t="s">
        <v>17</v>
      </c>
      <c r="I5" s="149" t="s">
        <v>8</v>
      </c>
    </row>
    <row r="6" spans="1:10" s="2" customFormat="1" ht="62.25" customHeight="1">
      <c r="A6" s="145"/>
      <c r="B6" s="145"/>
      <c r="C6" s="6" t="s">
        <v>14</v>
      </c>
      <c r="D6" s="6" t="s">
        <v>15</v>
      </c>
      <c r="E6" s="145"/>
      <c r="F6" s="151"/>
      <c r="G6" s="145"/>
      <c r="H6" s="139"/>
      <c r="I6" s="149"/>
      <c r="J6" s="2" t="s">
        <v>5</v>
      </c>
    </row>
    <row r="7" spans="1:10" s="2" customFormat="1" ht="18.75" customHeight="1">
      <c r="A7" s="37" t="s">
        <v>6</v>
      </c>
      <c r="B7" s="115" t="s">
        <v>66</v>
      </c>
      <c r="C7" s="116"/>
      <c r="D7" s="116"/>
      <c r="E7" s="116"/>
      <c r="F7" s="116"/>
      <c r="G7" s="117"/>
      <c r="H7" s="133"/>
      <c r="I7" s="7"/>
      <c r="J7" s="7">
        <f>F8*0.15</f>
        <v>100500</v>
      </c>
    </row>
    <row r="8" spans="1:10" s="2" customFormat="1" ht="38.25" customHeight="1">
      <c r="A8" s="38">
        <v>1</v>
      </c>
      <c r="B8" s="39" t="s">
        <v>18</v>
      </c>
      <c r="C8" s="4">
        <v>9</v>
      </c>
      <c r="D8" s="4">
        <v>7</v>
      </c>
      <c r="E8" s="40">
        <v>120.6</v>
      </c>
      <c r="F8" s="88">
        <v>670000</v>
      </c>
      <c r="G8" s="41" t="s">
        <v>10</v>
      </c>
      <c r="H8" s="134"/>
      <c r="I8" s="7">
        <f>F8/E8</f>
        <v>5555.555555555556</v>
      </c>
      <c r="J8" s="7"/>
    </row>
    <row r="9" spans="1:10" s="2" customFormat="1" ht="24.75" customHeight="1">
      <c r="A9" s="126" t="s">
        <v>19</v>
      </c>
      <c r="B9" s="127"/>
      <c r="C9" s="127"/>
      <c r="D9" s="128"/>
      <c r="E9" s="42">
        <f>E8</f>
        <v>120.6</v>
      </c>
      <c r="F9" s="89">
        <f>F8</f>
        <v>670000</v>
      </c>
      <c r="G9" s="43"/>
      <c r="H9" s="135"/>
      <c r="I9" s="7"/>
      <c r="J9" s="7"/>
    </row>
    <row r="10" spans="1:10" s="2" customFormat="1" ht="18.75" customHeight="1">
      <c r="A10" s="37" t="s">
        <v>7</v>
      </c>
      <c r="B10" s="115" t="s">
        <v>67</v>
      </c>
      <c r="C10" s="116"/>
      <c r="D10" s="116"/>
      <c r="E10" s="116"/>
      <c r="F10" s="116"/>
      <c r="G10" s="117"/>
      <c r="H10" s="129"/>
      <c r="I10" s="44"/>
      <c r="J10" s="7"/>
    </row>
    <row r="11" spans="1:10" s="2" customFormat="1" ht="25.5" customHeight="1">
      <c r="A11" s="4">
        <v>1</v>
      </c>
      <c r="B11" s="45" t="s">
        <v>20</v>
      </c>
      <c r="C11" s="46">
        <v>220</v>
      </c>
      <c r="D11" s="46">
        <v>81</v>
      </c>
      <c r="E11" s="47">
        <v>238</v>
      </c>
      <c r="F11" s="90">
        <v>1322000</v>
      </c>
      <c r="G11" s="8" t="s">
        <v>10</v>
      </c>
      <c r="H11" s="130"/>
      <c r="I11" s="44"/>
      <c r="J11" s="7"/>
    </row>
    <row r="12" spans="1:10" s="2" customFormat="1" ht="39" customHeight="1">
      <c r="A12" s="4">
        <v>2</v>
      </c>
      <c r="B12" s="48" t="s">
        <v>21</v>
      </c>
      <c r="C12" s="9">
        <v>217</v>
      </c>
      <c r="D12" s="9">
        <v>81</v>
      </c>
      <c r="E12" s="49">
        <v>238</v>
      </c>
      <c r="F12" s="91">
        <f>F11</f>
        <v>1322000</v>
      </c>
      <c r="G12" s="8" t="s">
        <v>10</v>
      </c>
      <c r="H12" s="130"/>
      <c r="I12" s="44"/>
      <c r="J12" s="7"/>
    </row>
    <row r="13" spans="1:10" s="2" customFormat="1" ht="16.5">
      <c r="A13" s="126" t="s">
        <v>22</v>
      </c>
      <c r="B13" s="127"/>
      <c r="C13" s="127"/>
      <c r="D13" s="128"/>
      <c r="E13" s="50">
        <f>E11+E12</f>
        <v>476</v>
      </c>
      <c r="F13" s="89">
        <f>F11+F12</f>
        <v>2644000</v>
      </c>
      <c r="G13" s="5"/>
      <c r="H13" s="131"/>
      <c r="I13" s="44"/>
      <c r="J13" s="7"/>
    </row>
    <row r="14" spans="1:10" s="10" customFormat="1" ht="27" customHeight="1">
      <c r="A14" s="37" t="s">
        <v>23</v>
      </c>
      <c r="B14" s="122" t="s">
        <v>68</v>
      </c>
      <c r="C14" s="123"/>
      <c r="D14" s="123"/>
      <c r="E14" s="123"/>
      <c r="F14" s="123"/>
      <c r="G14" s="124"/>
      <c r="H14" s="129"/>
      <c r="I14" s="44"/>
      <c r="J14" s="25"/>
    </row>
    <row r="15" spans="1:10" s="2" customFormat="1" ht="18.75" customHeight="1">
      <c r="A15" s="4">
        <v>1</v>
      </c>
      <c r="B15" s="11" t="s">
        <v>24</v>
      </c>
      <c r="C15" s="9">
        <v>131</v>
      </c>
      <c r="D15" s="9">
        <v>112</v>
      </c>
      <c r="E15" s="12">
        <v>256.5</v>
      </c>
      <c r="F15" s="92">
        <v>682000</v>
      </c>
      <c r="G15" s="8" t="s">
        <v>10</v>
      </c>
      <c r="H15" s="130"/>
      <c r="I15" s="44">
        <f aca="true" t="shared" si="0" ref="I15:I20">F15*0.15</f>
        <v>102300</v>
      </c>
      <c r="J15" s="7"/>
    </row>
    <row r="16" spans="1:10" s="2" customFormat="1" ht="18.75" customHeight="1">
      <c r="A16" s="4">
        <v>2</v>
      </c>
      <c r="B16" s="11" t="s">
        <v>25</v>
      </c>
      <c r="C16" s="13">
        <v>130</v>
      </c>
      <c r="D16" s="9">
        <v>112</v>
      </c>
      <c r="E16" s="14">
        <v>220.5</v>
      </c>
      <c r="F16" s="92">
        <v>586000</v>
      </c>
      <c r="G16" s="8" t="s">
        <v>10</v>
      </c>
      <c r="H16" s="130"/>
      <c r="I16" s="44">
        <f t="shared" si="0"/>
        <v>87900</v>
      </c>
      <c r="J16" s="7">
        <f aca="true" t="shared" si="1" ref="J16:J21">F15*0.15</f>
        <v>102300</v>
      </c>
    </row>
    <row r="17" spans="1:11" s="2" customFormat="1" ht="16.5">
      <c r="A17" s="4">
        <v>3</v>
      </c>
      <c r="B17" s="11" t="s">
        <v>26</v>
      </c>
      <c r="C17" s="13">
        <v>128</v>
      </c>
      <c r="D17" s="9">
        <v>112</v>
      </c>
      <c r="E17" s="14">
        <v>215</v>
      </c>
      <c r="F17" s="92">
        <v>686000</v>
      </c>
      <c r="G17" s="8" t="s">
        <v>10</v>
      </c>
      <c r="H17" s="130"/>
      <c r="I17" s="44">
        <f t="shared" si="0"/>
        <v>102900</v>
      </c>
      <c r="J17" s="7">
        <f t="shared" si="1"/>
        <v>87900</v>
      </c>
      <c r="K17" s="2">
        <f>F16*0.2</f>
        <v>117200</v>
      </c>
    </row>
    <row r="18" spans="1:10" s="2" customFormat="1" ht="16.5">
      <c r="A18" s="4">
        <v>4</v>
      </c>
      <c r="B18" s="11" t="s">
        <v>27</v>
      </c>
      <c r="C18" s="9">
        <v>80</v>
      </c>
      <c r="D18" s="9">
        <v>112</v>
      </c>
      <c r="E18" s="14">
        <v>194</v>
      </c>
      <c r="F18" s="92">
        <v>619000</v>
      </c>
      <c r="G18" s="8" t="s">
        <v>10</v>
      </c>
      <c r="H18" s="130"/>
      <c r="I18" s="44">
        <f t="shared" si="0"/>
        <v>92850</v>
      </c>
      <c r="J18" s="7">
        <f t="shared" si="1"/>
        <v>102900</v>
      </c>
    </row>
    <row r="19" spans="1:10" s="2" customFormat="1" ht="16.5">
      <c r="A19" s="4">
        <v>5</v>
      </c>
      <c r="B19" s="11" t="s">
        <v>28</v>
      </c>
      <c r="C19" s="13">
        <v>86</v>
      </c>
      <c r="D19" s="9">
        <v>112</v>
      </c>
      <c r="E19" s="14">
        <v>196</v>
      </c>
      <c r="F19" s="92">
        <v>625000</v>
      </c>
      <c r="G19" s="8" t="s">
        <v>10</v>
      </c>
      <c r="H19" s="130"/>
      <c r="I19" s="44">
        <f t="shared" si="0"/>
        <v>93750</v>
      </c>
      <c r="J19" s="7">
        <f t="shared" si="1"/>
        <v>92850</v>
      </c>
    </row>
    <row r="20" spans="1:10" s="2" customFormat="1" ht="16.5">
      <c r="A20" s="4">
        <v>6</v>
      </c>
      <c r="B20" s="11" t="s">
        <v>29</v>
      </c>
      <c r="C20" s="13">
        <v>120</v>
      </c>
      <c r="D20" s="9">
        <v>112</v>
      </c>
      <c r="E20" s="14">
        <v>194.5</v>
      </c>
      <c r="F20" s="92">
        <v>621000</v>
      </c>
      <c r="G20" s="8" t="s">
        <v>10</v>
      </c>
      <c r="H20" s="130"/>
      <c r="I20" s="44">
        <f t="shared" si="0"/>
        <v>93150</v>
      </c>
      <c r="J20" s="7">
        <f t="shared" si="1"/>
        <v>93750</v>
      </c>
    </row>
    <row r="21" spans="1:10" s="1" customFormat="1" ht="16.5">
      <c r="A21" s="132" t="s">
        <v>30</v>
      </c>
      <c r="B21" s="132"/>
      <c r="C21" s="132"/>
      <c r="D21" s="51"/>
      <c r="E21" s="52">
        <f>SUM(E15:E20)</f>
        <v>1276.5</v>
      </c>
      <c r="F21" s="93">
        <f>SUM(F15:F20)</f>
        <v>3819000</v>
      </c>
      <c r="G21" s="53"/>
      <c r="H21" s="131"/>
      <c r="I21" s="44"/>
      <c r="J21" s="7">
        <f t="shared" si="1"/>
        <v>93150</v>
      </c>
    </row>
    <row r="22" spans="1:10" s="10" customFormat="1" ht="24.75" customHeight="1">
      <c r="A22" s="37" t="s">
        <v>31</v>
      </c>
      <c r="B22" s="122" t="s">
        <v>69</v>
      </c>
      <c r="C22" s="123"/>
      <c r="D22" s="123"/>
      <c r="E22" s="123"/>
      <c r="F22" s="123"/>
      <c r="G22" s="124"/>
      <c r="H22" s="133"/>
      <c r="I22" s="25"/>
      <c r="J22" s="25"/>
    </row>
    <row r="23" spans="1:11" s="2" customFormat="1" ht="33.75" customHeight="1">
      <c r="A23" s="55">
        <v>1</v>
      </c>
      <c r="B23" s="55">
        <v>1</v>
      </c>
      <c r="C23" s="55">
        <v>286</v>
      </c>
      <c r="D23" s="55">
        <v>34</v>
      </c>
      <c r="E23" s="56">
        <v>274</v>
      </c>
      <c r="F23" s="94">
        <v>421000</v>
      </c>
      <c r="G23" s="41" t="s">
        <v>10</v>
      </c>
      <c r="H23" s="134"/>
      <c r="I23" s="7">
        <f>F23/E23</f>
        <v>1536.4963503649635</v>
      </c>
      <c r="J23" s="7">
        <f>F23*0.15</f>
        <v>63150</v>
      </c>
      <c r="K23" s="2">
        <f>J23*1.1</f>
        <v>69465</v>
      </c>
    </row>
    <row r="24" spans="1:10" s="2" customFormat="1" ht="20.25" customHeight="1">
      <c r="A24" s="126" t="s">
        <v>32</v>
      </c>
      <c r="B24" s="127"/>
      <c r="C24" s="127"/>
      <c r="D24" s="128"/>
      <c r="E24" s="3">
        <f>SUM(E23:E23)</f>
        <v>274</v>
      </c>
      <c r="F24" s="89">
        <f>SUM(F23:F23)</f>
        <v>421000</v>
      </c>
      <c r="G24" s="5"/>
      <c r="H24" s="135"/>
      <c r="I24" s="7"/>
      <c r="J24" s="7"/>
    </row>
    <row r="25" spans="1:10" s="1" customFormat="1" ht="21" customHeight="1">
      <c r="A25" s="37" t="s">
        <v>33</v>
      </c>
      <c r="B25" s="115" t="s">
        <v>70</v>
      </c>
      <c r="C25" s="116"/>
      <c r="D25" s="116"/>
      <c r="E25" s="116"/>
      <c r="F25" s="116"/>
      <c r="G25" s="117"/>
      <c r="H25" s="119"/>
      <c r="I25" s="54" t="e">
        <f>#REF!*0.15</f>
        <v>#REF!</v>
      </c>
      <c r="J25" s="54"/>
    </row>
    <row r="26" spans="1:10" s="2" customFormat="1" ht="25.5" customHeight="1">
      <c r="A26" s="4">
        <v>1</v>
      </c>
      <c r="B26" s="57" t="s">
        <v>24</v>
      </c>
      <c r="C26" s="58">
        <v>258</v>
      </c>
      <c r="D26" s="57">
        <v>31</v>
      </c>
      <c r="E26" s="59">
        <v>174.5</v>
      </c>
      <c r="F26" s="95">
        <v>494000</v>
      </c>
      <c r="G26" s="58" t="s">
        <v>10</v>
      </c>
      <c r="H26" s="120"/>
      <c r="I26" s="7">
        <f>F26/E26</f>
        <v>2830.945558739255</v>
      </c>
      <c r="J26" s="7">
        <f>F26*0.15</f>
        <v>74100</v>
      </c>
    </row>
    <row r="27" spans="1:12" s="27" customFormat="1" ht="24" customHeight="1">
      <c r="A27" s="112" t="s">
        <v>34</v>
      </c>
      <c r="B27" s="113"/>
      <c r="C27" s="113"/>
      <c r="D27" s="114"/>
      <c r="E27" s="26">
        <f>SUM(E26:E26)</f>
        <v>174.5</v>
      </c>
      <c r="F27" s="96">
        <f>SUM(F26:F26)</f>
        <v>494000</v>
      </c>
      <c r="G27" s="60"/>
      <c r="H27" s="121"/>
      <c r="I27" s="25"/>
      <c r="J27" s="25">
        <f>J26*1.1</f>
        <v>81510</v>
      </c>
      <c r="K27" s="10"/>
      <c r="L27" s="10"/>
    </row>
    <row r="28" spans="1:10" s="2" customFormat="1" ht="27.75" customHeight="1">
      <c r="A28" s="37" t="s">
        <v>31</v>
      </c>
      <c r="B28" s="122" t="s">
        <v>71</v>
      </c>
      <c r="C28" s="123"/>
      <c r="D28" s="123"/>
      <c r="E28" s="123"/>
      <c r="F28" s="123"/>
      <c r="G28" s="124"/>
      <c r="H28" s="104"/>
      <c r="I28" s="7"/>
      <c r="J28" s="7"/>
    </row>
    <row r="29" spans="1:10" s="2" customFormat="1" ht="18.75" customHeight="1">
      <c r="A29" s="4">
        <v>1</v>
      </c>
      <c r="B29" s="11" t="s">
        <v>35</v>
      </c>
      <c r="C29" s="9">
        <v>511</v>
      </c>
      <c r="D29" s="9">
        <v>32</v>
      </c>
      <c r="E29" s="12">
        <v>213.7</v>
      </c>
      <c r="F29" s="97">
        <v>484000</v>
      </c>
      <c r="G29" s="8" t="s">
        <v>11</v>
      </c>
      <c r="H29" s="105"/>
      <c r="I29" s="7">
        <f>F29*0.15</f>
        <v>72600</v>
      </c>
      <c r="J29" s="7"/>
    </row>
    <row r="30" spans="1:10" s="2" customFormat="1" ht="18.75" customHeight="1">
      <c r="A30" s="4">
        <v>2</v>
      </c>
      <c r="B30" s="11" t="s">
        <v>36</v>
      </c>
      <c r="C30" s="13">
        <v>510</v>
      </c>
      <c r="D30" s="9">
        <v>32</v>
      </c>
      <c r="E30" s="14">
        <v>202.7</v>
      </c>
      <c r="F30" s="97">
        <v>389000</v>
      </c>
      <c r="G30" s="8" t="s">
        <v>11</v>
      </c>
      <c r="H30" s="105"/>
      <c r="I30" s="7">
        <f aca="true" t="shared" si="2" ref="I30:I44">F30*0.15</f>
        <v>58350</v>
      </c>
      <c r="J30" s="7">
        <f>F32/E32</f>
        <v>2264.243614931238</v>
      </c>
    </row>
    <row r="31" spans="1:10" s="2" customFormat="1" ht="16.5">
      <c r="A31" s="4">
        <v>3</v>
      </c>
      <c r="B31" s="11" t="s">
        <v>37</v>
      </c>
      <c r="C31" s="9">
        <v>504</v>
      </c>
      <c r="D31" s="9">
        <v>32</v>
      </c>
      <c r="E31" s="14">
        <v>202.8</v>
      </c>
      <c r="F31" s="97">
        <v>389000</v>
      </c>
      <c r="G31" s="8" t="s">
        <v>11</v>
      </c>
      <c r="H31" s="105"/>
      <c r="I31" s="7">
        <f t="shared" si="2"/>
        <v>58350</v>
      </c>
      <c r="J31" s="7">
        <f>F44/E44</f>
        <v>2289.628180039139</v>
      </c>
    </row>
    <row r="32" spans="1:10" s="2" customFormat="1" ht="16.5">
      <c r="A32" s="4">
        <v>4</v>
      </c>
      <c r="B32" s="11" t="s">
        <v>38</v>
      </c>
      <c r="C32" s="13">
        <v>498</v>
      </c>
      <c r="D32" s="9">
        <v>32</v>
      </c>
      <c r="E32" s="14">
        <v>203.6</v>
      </c>
      <c r="F32" s="97">
        <v>461000</v>
      </c>
      <c r="G32" s="8" t="s">
        <v>11</v>
      </c>
      <c r="H32" s="105"/>
      <c r="I32" s="7">
        <f t="shared" si="2"/>
        <v>69150</v>
      </c>
      <c r="J32" s="7"/>
    </row>
    <row r="33" spans="1:10" s="2" customFormat="1" ht="16.5">
      <c r="A33" s="4">
        <v>5</v>
      </c>
      <c r="B33" s="11" t="s">
        <v>39</v>
      </c>
      <c r="C33" s="9">
        <v>530</v>
      </c>
      <c r="D33" s="9">
        <v>32</v>
      </c>
      <c r="E33" s="14">
        <v>258.3</v>
      </c>
      <c r="F33" s="97">
        <v>450000</v>
      </c>
      <c r="G33" s="8" t="s">
        <v>11</v>
      </c>
      <c r="H33" s="105"/>
      <c r="I33" s="7">
        <f t="shared" si="2"/>
        <v>67500</v>
      </c>
      <c r="J33" s="7">
        <v>70000</v>
      </c>
    </row>
    <row r="34" spans="1:10" s="2" customFormat="1" ht="16.5">
      <c r="A34" s="4">
        <v>6</v>
      </c>
      <c r="B34" s="13" t="s">
        <v>40</v>
      </c>
      <c r="C34" s="13">
        <v>1701</v>
      </c>
      <c r="D34" s="13">
        <v>38</v>
      </c>
      <c r="E34" s="61">
        <v>208</v>
      </c>
      <c r="F34" s="97">
        <v>471000</v>
      </c>
      <c r="G34" s="8" t="s">
        <v>11</v>
      </c>
      <c r="H34" s="105"/>
      <c r="I34" s="7">
        <f t="shared" si="2"/>
        <v>70650</v>
      </c>
      <c r="J34" s="7"/>
    </row>
    <row r="35" spans="1:10" s="2" customFormat="1" ht="16.5">
      <c r="A35" s="4">
        <v>7</v>
      </c>
      <c r="B35" s="11" t="s">
        <v>41</v>
      </c>
      <c r="C35" s="9">
        <v>529</v>
      </c>
      <c r="D35" s="9">
        <v>32</v>
      </c>
      <c r="E35" s="14">
        <v>269</v>
      </c>
      <c r="F35" s="97">
        <v>516000</v>
      </c>
      <c r="G35" s="8" t="s">
        <v>11</v>
      </c>
      <c r="H35" s="105"/>
      <c r="I35" s="7">
        <f t="shared" si="2"/>
        <v>77400</v>
      </c>
      <c r="J35" s="7"/>
    </row>
    <row r="36" spans="1:10" s="2" customFormat="1" ht="16.5">
      <c r="A36" s="4">
        <v>8</v>
      </c>
      <c r="B36" s="11" t="s">
        <v>42</v>
      </c>
      <c r="C36" s="13">
        <v>518</v>
      </c>
      <c r="D36" s="9">
        <v>32</v>
      </c>
      <c r="E36" s="14">
        <v>200.7</v>
      </c>
      <c r="F36" s="97">
        <v>385000</v>
      </c>
      <c r="G36" s="8" t="s">
        <v>11</v>
      </c>
      <c r="H36" s="105"/>
      <c r="I36" s="7">
        <f t="shared" si="2"/>
        <v>57750</v>
      </c>
      <c r="J36" s="7">
        <f>F36*0.2</f>
        <v>77000</v>
      </c>
    </row>
    <row r="37" spans="1:10" s="2" customFormat="1" ht="16.5">
      <c r="A37" s="4">
        <v>9</v>
      </c>
      <c r="B37" s="11" t="s">
        <v>43</v>
      </c>
      <c r="C37" s="9">
        <v>515</v>
      </c>
      <c r="D37" s="9">
        <v>32</v>
      </c>
      <c r="E37" s="14">
        <v>207.9</v>
      </c>
      <c r="F37" s="97">
        <v>471000</v>
      </c>
      <c r="G37" s="8" t="s">
        <v>11</v>
      </c>
      <c r="H37" s="105"/>
      <c r="I37" s="7">
        <f t="shared" si="2"/>
        <v>70650</v>
      </c>
      <c r="J37" s="7"/>
    </row>
    <row r="38" spans="1:10" s="2" customFormat="1" ht="16.5">
      <c r="A38" s="4">
        <v>10</v>
      </c>
      <c r="B38" s="11" t="s">
        <v>44</v>
      </c>
      <c r="C38" s="13">
        <v>514</v>
      </c>
      <c r="D38" s="9">
        <v>32</v>
      </c>
      <c r="E38" s="14">
        <v>271.3</v>
      </c>
      <c r="F38" s="97">
        <v>621000</v>
      </c>
      <c r="G38" s="8" t="s">
        <v>11</v>
      </c>
      <c r="H38" s="105"/>
      <c r="I38" s="7">
        <f t="shared" si="2"/>
        <v>93150</v>
      </c>
      <c r="J38" s="7"/>
    </row>
    <row r="39" spans="1:10" s="2" customFormat="1" ht="16.5">
      <c r="A39" s="4">
        <v>11</v>
      </c>
      <c r="B39" s="11" t="s">
        <v>45</v>
      </c>
      <c r="C39" s="9">
        <v>520</v>
      </c>
      <c r="D39" s="9">
        <v>32</v>
      </c>
      <c r="E39" s="14">
        <v>228</v>
      </c>
      <c r="F39" s="97">
        <v>435000</v>
      </c>
      <c r="G39" s="8" t="s">
        <v>11</v>
      </c>
      <c r="H39" s="105"/>
      <c r="I39" s="7">
        <f t="shared" si="2"/>
        <v>65250</v>
      </c>
      <c r="J39" s="7">
        <f>532+4974.3+9769.4+5636.9+874.5+10813.3+2711.5+1664.7+18774.7</f>
        <v>55751.29999999999</v>
      </c>
    </row>
    <row r="40" spans="1:10" s="2" customFormat="1" ht="16.5">
      <c r="A40" s="4">
        <v>12</v>
      </c>
      <c r="B40" s="11" t="s">
        <v>46</v>
      </c>
      <c r="C40" s="9">
        <v>1708</v>
      </c>
      <c r="D40" s="9">
        <v>38</v>
      </c>
      <c r="E40" s="14">
        <v>314.6</v>
      </c>
      <c r="F40" s="97">
        <v>721000</v>
      </c>
      <c r="G40" s="8" t="s">
        <v>11</v>
      </c>
      <c r="H40" s="105"/>
      <c r="I40" s="7">
        <f t="shared" si="2"/>
        <v>108150</v>
      </c>
      <c r="J40" s="7">
        <f>532+4974.3+9769.4+5636.9+874+10813.3+2711.5+1664.7+18774.7</f>
        <v>55750.79999999999</v>
      </c>
    </row>
    <row r="41" spans="1:10" s="2" customFormat="1" ht="16.5">
      <c r="A41" s="4">
        <v>13</v>
      </c>
      <c r="B41" s="11" t="s">
        <v>47</v>
      </c>
      <c r="C41" s="13">
        <v>1707</v>
      </c>
      <c r="D41" s="9">
        <v>38</v>
      </c>
      <c r="E41" s="14">
        <v>327.9</v>
      </c>
      <c r="F41" s="97">
        <v>626000</v>
      </c>
      <c r="G41" s="8" t="s">
        <v>11</v>
      </c>
      <c r="H41" s="105"/>
      <c r="I41" s="7">
        <f t="shared" si="2"/>
        <v>93900</v>
      </c>
      <c r="J41" s="7">
        <f>532+4075.1+1244.8+874.5+4875.8+2396.5+804.8</f>
        <v>14803.5</v>
      </c>
    </row>
    <row r="42" spans="1:10" s="2" customFormat="1" ht="16.5">
      <c r="A42" s="4">
        <v>14</v>
      </c>
      <c r="B42" s="11" t="s">
        <v>48</v>
      </c>
      <c r="C42" s="9">
        <v>1706</v>
      </c>
      <c r="D42" s="9">
        <v>38</v>
      </c>
      <c r="E42" s="14">
        <v>312.6</v>
      </c>
      <c r="F42" s="97">
        <v>597000</v>
      </c>
      <c r="G42" s="8" t="s">
        <v>11</v>
      </c>
      <c r="H42" s="105"/>
      <c r="I42" s="7">
        <f t="shared" si="2"/>
        <v>89550</v>
      </c>
      <c r="J42" s="7">
        <f>532+4075.1+1244.8+874.5+4875.8+2396.5+804.8</f>
        <v>14803.5</v>
      </c>
    </row>
    <row r="43" spans="1:10" s="2" customFormat="1" ht="16.5">
      <c r="A43" s="4">
        <v>15</v>
      </c>
      <c r="B43" s="11" t="s">
        <v>49</v>
      </c>
      <c r="C43" s="9">
        <v>1705</v>
      </c>
      <c r="D43" s="9">
        <v>38</v>
      </c>
      <c r="E43" s="12">
        <v>258.4</v>
      </c>
      <c r="F43" s="97">
        <v>493000</v>
      </c>
      <c r="G43" s="8" t="s">
        <v>11</v>
      </c>
      <c r="H43" s="105"/>
      <c r="I43" s="7">
        <f t="shared" si="2"/>
        <v>73950</v>
      </c>
      <c r="J43" s="7">
        <f>SUM(F29:F44)</f>
        <v>8094000</v>
      </c>
    </row>
    <row r="44" spans="1:10" s="2" customFormat="1" ht="16.5">
      <c r="A44" s="4">
        <v>16</v>
      </c>
      <c r="B44" s="11" t="s">
        <v>50</v>
      </c>
      <c r="C44" s="13">
        <v>1703</v>
      </c>
      <c r="D44" s="9">
        <v>38</v>
      </c>
      <c r="E44" s="14">
        <v>255.5</v>
      </c>
      <c r="F44" s="97">
        <v>585000</v>
      </c>
      <c r="G44" s="8" t="s">
        <v>11</v>
      </c>
      <c r="H44" s="105"/>
      <c r="I44" s="7">
        <f t="shared" si="2"/>
        <v>87750</v>
      </c>
      <c r="J44" s="7"/>
    </row>
    <row r="45" spans="1:10" s="1" customFormat="1" ht="16.5">
      <c r="A45" s="106" t="s">
        <v>51</v>
      </c>
      <c r="B45" s="107"/>
      <c r="C45" s="107"/>
      <c r="D45" s="108"/>
      <c r="E45" s="62">
        <f>SUM(E29:E44)</f>
        <v>3935.0000000000005</v>
      </c>
      <c r="F45" s="98">
        <f>SUM(F29:F44)</f>
        <v>8094000</v>
      </c>
      <c r="G45" s="63"/>
      <c r="H45" s="125"/>
      <c r="I45" s="54"/>
      <c r="J45" s="54"/>
    </row>
    <row r="46" spans="1:10" s="2" customFormat="1" ht="24" customHeight="1">
      <c r="A46" s="37" t="s">
        <v>52</v>
      </c>
      <c r="B46" s="115" t="s">
        <v>72</v>
      </c>
      <c r="C46" s="116"/>
      <c r="D46" s="116"/>
      <c r="E46" s="116"/>
      <c r="F46" s="116"/>
      <c r="G46" s="117"/>
      <c r="H46" s="109"/>
      <c r="I46" s="7"/>
      <c r="J46" s="7"/>
    </row>
    <row r="47" spans="1:10" s="2" customFormat="1" ht="25.5" customHeight="1">
      <c r="A47" s="4">
        <v>1</v>
      </c>
      <c r="B47" s="11"/>
      <c r="C47" s="9">
        <v>206</v>
      </c>
      <c r="D47" s="9">
        <v>56</v>
      </c>
      <c r="E47" s="12">
        <v>306.8</v>
      </c>
      <c r="F47" s="97">
        <v>1574000</v>
      </c>
      <c r="G47" s="8" t="s">
        <v>11</v>
      </c>
      <c r="H47" s="110"/>
      <c r="I47" s="7">
        <f>F47*0.15</f>
        <v>236100</v>
      </c>
      <c r="J47" s="7"/>
    </row>
    <row r="48" spans="1:10" s="2" customFormat="1" ht="20.25" customHeight="1">
      <c r="A48" s="4">
        <v>2</v>
      </c>
      <c r="B48" s="11"/>
      <c r="C48" s="13">
        <v>51</v>
      </c>
      <c r="D48" s="9">
        <v>56</v>
      </c>
      <c r="E48" s="14">
        <v>416.6</v>
      </c>
      <c r="F48" s="97">
        <v>2138000</v>
      </c>
      <c r="G48" s="8" t="s">
        <v>11</v>
      </c>
      <c r="H48" s="110"/>
      <c r="I48" s="7"/>
      <c r="J48" s="7"/>
    </row>
    <row r="49" spans="1:10" s="10" customFormat="1" ht="26.25" customHeight="1">
      <c r="A49" s="112" t="s">
        <v>53</v>
      </c>
      <c r="B49" s="113"/>
      <c r="C49" s="113"/>
      <c r="D49" s="114"/>
      <c r="E49" s="26">
        <f>SUM(E47:E48)</f>
        <v>723.4000000000001</v>
      </c>
      <c r="F49" s="99">
        <f>SUM(F47:F48)</f>
        <v>3712000</v>
      </c>
      <c r="G49" s="64"/>
      <c r="H49" s="111"/>
      <c r="I49" s="25"/>
      <c r="J49" s="25"/>
    </row>
    <row r="50" spans="1:10" s="2" customFormat="1" ht="33.75" customHeight="1">
      <c r="A50" s="70" t="s">
        <v>54</v>
      </c>
      <c r="B50" s="115" t="s">
        <v>73</v>
      </c>
      <c r="C50" s="123"/>
      <c r="D50" s="123"/>
      <c r="E50" s="123"/>
      <c r="F50" s="123"/>
      <c r="G50" s="124"/>
      <c r="H50" s="104"/>
      <c r="I50" s="7" t="e">
        <f>#REF!+#REF!</f>
        <v>#REF!</v>
      </c>
      <c r="J50" s="7"/>
    </row>
    <row r="51" spans="1:10" s="2" customFormat="1" ht="18.75" customHeight="1">
      <c r="A51" s="4">
        <v>1</v>
      </c>
      <c r="B51" s="11" t="s">
        <v>56</v>
      </c>
      <c r="C51" s="9">
        <v>61</v>
      </c>
      <c r="D51" s="9">
        <v>67</v>
      </c>
      <c r="E51" s="29">
        <v>134.7</v>
      </c>
      <c r="F51" s="100">
        <v>430000</v>
      </c>
      <c r="G51" s="66" t="s">
        <v>10</v>
      </c>
      <c r="H51" s="105"/>
      <c r="I51" s="7">
        <f>F51*0.15</f>
        <v>64500</v>
      </c>
      <c r="J51" s="7">
        <f>F51/E51</f>
        <v>3192.2791388270234</v>
      </c>
    </row>
    <row r="52" spans="1:10" s="2" customFormat="1" ht="16.5">
      <c r="A52" s="4">
        <v>2</v>
      </c>
      <c r="B52" s="13" t="s">
        <v>26</v>
      </c>
      <c r="C52" s="9">
        <v>167</v>
      </c>
      <c r="D52" s="9">
        <v>15</v>
      </c>
      <c r="E52" s="29">
        <v>179.8</v>
      </c>
      <c r="F52" s="100">
        <v>478000</v>
      </c>
      <c r="G52" s="66" t="s">
        <v>10</v>
      </c>
      <c r="H52" s="105"/>
      <c r="I52" s="7">
        <f>F52*0.15</f>
        <v>71700</v>
      </c>
      <c r="J52" s="7"/>
    </row>
    <row r="53" spans="1:10" s="2" customFormat="1" ht="16.5">
      <c r="A53" s="4">
        <v>3</v>
      </c>
      <c r="B53" s="11" t="s">
        <v>25</v>
      </c>
      <c r="C53" s="9">
        <v>169</v>
      </c>
      <c r="D53" s="9">
        <v>15</v>
      </c>
      <c r="E53" s="29">
        <v>150.9</v>
      </c>
      <c r="F53" s="100">
        <v>365000</v>
      </c>
      <c r="G53" s="66" t="s">
        <v>10</v>
      </c>
      <c r="H53" s="105"/>
      <c r="I53" s="7">
        <f>F53*0.15</f>
        <v>54750</v>
      </c>
      <c r="J53" s="7">
        <f>F54/E54</f>
        <v>2416.212003117693</v>
      </c>
    </row>
    <row r="54" spans="1:10" s="2" customFormat="1" ht="16.5">
      <c r="A54" s="4">
        <v>4</v>
      </c>
      <c r="B54" s="11" t="s">
        <v>24</v>
      </c>
      <c r="C54" s="9">
        <v>350</v>
      </c>
      <c r="D54" s="9">
        <v>22</v>
      </c>
      <c r="E54" s="29">
        <v>128.3</v>
      </c>
      <c r="F54" s="100">
        <v>310000</v>
      </c>
      <c r="G54" s="66" t="s">
        <v>10</v>
      </c>
      <c r="H54" s="105"/>
      <c r="I54" s="7">
        <f>F54*0.15</f>
        <v>46500</v>
      </c>
      <c r="J54" s="7"/>
    </row>
    <row r="55" spans="1:10" s="2" customFormat="1" ht="16.5">
      <c r="A55" s="4">
        <v>5</v>
      </c>
      <c r="B55" s="11" t="s">
        <v>59</v>
      </c>
      <c r="C55" s="9">
        <v>54</v>
      </c>
      <c r="D55" s="9">
        <v>67</v>
      </c>
      <c r="E55" s="29">
        <v>261.8</v>
      </c>
      <c r="F55" s="91">
        <v>766000</v>
      </c>
      <c r="G55" s="66" t="s">
        <v>10</v>
      </c>
      <c r="H55" s="105"/>
      <c r="I55" s="7">
        <f>F55*0.15</f>
        <v>114900</v>
      </c>
      <c r="J55" s="7"/>
    </row>
    <row r="56" spans="1:11" s="1" customFormat="1" ht="16.5">
      <c r="A56" s="106" t="s">
        <v>58</v>
      </c>
      <c r="B56" s="107"/>
      <c r="C56" s="107"/>
      <c r="D56" s="108"/>
      <c r="E56" s="62">
        <f>SUM(E51:E55)</f>
        <v>855.5</v>
      </c>
      <c r="F56" s="98">
        <f>SUM(F51:F55)</f>
        <v>2349000</v>
      </c>
      <c r="G56" s="63"/>
      <c r="H56" s="36"/>
      <c r="I56" s="7"/>
      <c r="J56" s="7"/>
      <c r="K56" s="2"/>
    </row>
    <row r="57" spans="1:11" s="2" customFormat="1" ht="23.25" customHeight="1">
      <c r="A57" s="70" t="s">
        <v>55</v>
      </c>
      <c r="B57" s="115" t="s">
        <v>74</v>
      </c>
      <c r="C57" s="116"/>
      <c r="D57" s="116"/>
      <c r="E57" s="116"/>
      <c r="F57" s="116"/>
      <c r="G57" s="117"/>
      <c r="H57" s="109"/>
      <c r="I57" s="7"/>
      <c r="J57" s="7">
        <f>F59*0.2</f>
        <v>163200</v>
      </c>
      <c r="K57" s="2">
        <f>F58/E58</f>
        <v>8008.298755186722</v>
      </c>
    </row>
    <row r="58" spans="1:11" s="2" customFormat="1" ht="18.75" customHeight="1">
      <c r="A58" s="28">
        <v>1</v>
      </c>
      <c r="B58" s="28"/>
      <c r="C58" s="28">
        <v>84</v>
      </c>
      <c r="D58" s="28">
        <v>87</v>
      </c>
      <c r="E58" s="65">
        <v>120.5</v>
      </c>
      <c r="F58" s="101">
        <v>965000</v>
      </c>
      <c r="G58" s="68" t="s">
        <v>10</v>
      </c>
      <c r="H58" s="110"/>
      <c r="I58" s="7">
        <f>F58*0.15</f>
        <v>144750</v>
      </c>
      <c r="J58" s="7">
        <f>F58/E58</f>
        <v>8008.298755186722</v>
      </c>
      <c r="K58" s="2">
        <f>5130*1.1</f>
        <v>5643.000000000001</v>
      </c>
    </row>
    <row r="59" spans="1:11" s="2" customFormat="1" ht="18.75" customHeight="1">
      <c r="A59" s="28">
        <v>2</v>
      </c>
      <c r="B59" s="28"/>
      <c r="C59" s="28">
        <v>85</v>
      </c>
      <c r="D59" s="28">
        <v>87</v>
      </c>
      <c r="E59" s="65">
        <v>120.4</v>
      </c>
      <c r="F59" s="101">
        <v>816000</v>
      </c>
      <c r="G59" s="68" t="s">
        <v>10</v>
      </c>
      <c r="H59" s="110"/>
      <c r="I59" s="7">
        <f>F59*0.15</f>
        <v>122400</v>
      </c>
      <c r="J59" s="7">
        <f>J60*1.1</f>
        <v>6207.300000000001</v>
      </c>
      <c r="K59" s="2">
        <f>K58*1.1</f>
        <v>6207.300000000001</v>
      </c>
    </row>
    <row r="60" spans="1:11" s="27" customFormat="1" ht="23.25" customHeight="1">
      <c r="A60" s="118" t="s">
        <v>53</v>
      </c>
      <c r="B60" s="118"/>
      <c r="C60" s="118"/>
      <c r="D60" s="118"/>
      <c r="E60" s="26">
        <f>E58+E59</f>
        <v>240.9</v>
      </c>
      <c r="F60" s="102">
        <f>F58+F59</f>
        <v>1781000</v>
      </c>
      <c r="G60" s="64"/>
      <c r="H60" s="111"/>
      <c r="I60" s="25">
        <f>1280*1.1</f>
        <v>1408</v>
      </c>
      <c r="J60" s="25">
        <f>5130*1.1</f>
        <v>5643.000000000001</v>
      </c>
      <c r="K60" s="10">
        <f>K59*1.1</f>
        <v>6828.030000000002</v>
      </c>
    </row>
    <row r="61" spans="1:11" s="10" customFormat="1" ht="28.5" customHeight="1">
      <c r="A61" s="71" t="s">
        <v>57</v>
      </c>
      <c r="B61" s="122" t="s">
        <v>75</v>
      </c>
      <c r="C61" s="123"/>
      <c r="D61" s="123"/>
      <c r="E61" s="123"/>
      <c r="F61" s="123"/>
      <c r="G61" s="124"/>
      <c r="H61" s="72"/>
      <c r="I61" s="7"/>
      <c r="J61" s="7"/>
      <c r="K61" s="2"/>
    </row>
    <row r="62" spans="1:10" s="2" customFormat="1" ht="16.5">
      <c r="A62" s="4">
        <v>1</v>
      </c>
      <c r="B62" s="48" t="s">
        <v>61</v>
      </c>
      <c r="C62" s="9">
        <v>807</v>
      </c>
      <c r="D62" s="9">
        <v>36</v>
      </c>
      <c r="E62" s="65">
        <v>281.5</v>
      </c>
      <c r="F62" s="100">
        <v>645000</v>
      </c>
      <c r="G62" s="66" t="s">
        <v>11</v>
      </c>
      <c r="H62" s="73"/>
      <c r="I62" s="7">
        <f>F62*0.15</f>
        <v>96750</v>
      </c>
      <c r="J62" s="7"/>
    </row>
    <row r="63" spans="1:10" s="2" customFormat="1" ht="18.75" customHeight="1">
      <c r="A63" s="4">
        <v>2</v>
      </c>
      <c r="B63" s="48" t="s">
        <v>62</v>
      </c>
      <c r="C63" s="9">
        <v>808</v>
      </c>
      <c r="D63" s="9">
        <v>36</v>
      </c>
      <c r="E63" s="75">
        <v>304.8</v>
      </c>
      <c r="F63" s="100">
        <v>698000</v>
      </c>
      <c r="G63" s="66" t="s">
        <v>11</v>
      </c>
      <c r="H63" s="73"/>
      <c r="I63" s="7">
        <f>F63*0.15</f>
        <v>104700</v>
      </c>
      <c r="J63" s="7">
        <f>F63*0.02</f>
        <v>13960</v>
      </c>
    </row>
    <row r="64" spans="1:10" s="2" customFormat="1" ht="16.5">
      <c r="A64" s="4">
        <v>3</v>
      </c>
      <c r="B64" s="48" t="s">
        <v>63</v>
      </c>
      <c r="C64" s="9">
        <v>818</v>
      </c>
      <c r="D64" s="9">
        <v>36</v>
      </c>
      <c r="E64" s="65">
        <v>252</v>
      </c>
      <c r="F64" s="100">
        <v>577000</v>
      </c>
      <c r="G64" s="66" t="s">
        <v>11</v>
      </c>
      <c r="H64" s="73"/>
      <c r="I64" s="7">
        <f>F64*0.15</f>
        <v>86550</v>
      </c>
      <c r="J64" s="7">
        <f>1280*1.1</f>
        <v>1408</v>
      </c>
    </row>
    <row r="65" spans="1:10" s="2" customFormat="1" ht="16.5">
      <c r="A65" s="4">
        <v>4</v>
      </c>
      <c r="B65" s="48" t="s">
        <v>64</v>
      </c>
      <c r="C65" s="9">
        <v>823</v>
      </c>
      <c r="D65" s="9">
        <v>36</v>
      </c>
      <c r="E65" s="76">
        <v>196.6</v>
      </c>
      <c r="F65" s="100">
        <v>413000</v>
      </c>
      <c r="G65" s="66" t="s">
        <v>11</v>
      </c>
      <c r="H65" s="73"/>
      <c r="I65" s="7">
        <f>F65*0.15</f>
        <v>61950</v>
      </c>
      <c r="J65" s="7">
        <f>E65*0.2</f>
        <v>39.32</v>
      </c>
    </row>
    <row r="66" spans="1:10" s="2" customFormat="1" ht="16.5">
      <c r="A66" s="4">
        <v>5</v>
      </c>
      <c r="B66" s="48" t="s">
        <v>65</v>
      </c>
      <c r="C66" s="9">
        <v>819</v>
      </c>
      <c r="D66" s="9">
        <v>36</v>
      </c>
      <c r="E66" s="65">
        <v>252</v>
      </c>
      <c r="F66" s="100">
        <v>625000</v>
      </c>
      <c r="G66" s="66" t="s">
        <v>11</v>
      </c>
      <c r="H66" s="73"/>
      <c r="I66" s="7">
        <f>F66*0.15</f>
        <v>93750</v>
      </c>
      <c r="J66" s="7">
        <f>F65*0.2</f>
        <v>82600</v>
      </c>
    </row>
    <row r="67" spans="1:11" s="1" customFormat="1" ht="16.5">
      <c r="A67" s="106" t="s">
        <v>58</v>
      </c>
      <c r="B67" s="107"/>
      <c r="C67" s="107"/>
      <c r="D67" s="108"/>
      <c r="E67" s="62">
        <f>SUM(E62:E66)</f>
        <v>1286.8999999999999</v>
      </c>
      <c r="F67" s="98">
        <f>SUM(F62:F66)</f>
        <v>2958000</v>
      </c>
      <c r="G67" s="63"/>
      <c r="H67" s="74"/>
      <c r="I67" s="7">
        <v>418000</v>
      </c>
      <c r="J67" s="7"/>
      <c r="K67" s="67">
        <f>F62+F63+F64+F65+F66</f>
        <v>2958000</v>
      </c>
    </row>
    <row r="68" spans="1:11" s="10" customFormat="1" ht="24.75" customHeight="1">
      <c r="A68" s="77" t="s">
        <v>31</v>
      </c>
      <c r="B68" s="122" t="s">
        <v>76</v>
      </c>
      <c r="C68" s="123"/>
      <c r="D68" s="123"/>
      <c r="E68" s="123"/>
      <c r="F68" s="123"/>
      <c r="G68" s="124"/>
      <c r="H68" s="146"/>
      <c r="I68" s="7"/>
      <c r="J68" s="2"/>
      <c r="K68" s="2"/>
    </row>
    <row r="69" spans="1:10" s="2" customFormat="1" ht="18.75" customHeight="1">
      <c r="A69" s="4">
        <v>1</v>
      </c>
      <c r="B69" s="11" t="s">
        <v>77</v>
      </c>
      <c r="C69" s="9">
        <v>350</v>
      </c>
      <c r="D69" s="9">
        <v>8</v>
      </c>
      <c r="E69" s="12">
        <v>311.5</v>
      </c>
      <c r="F69" s="97">
        <v>239000</v>
      </c>
      <c r="G69" s="8" t="s">
        <v>11</v>
      </c>
      <c r="H69" s="147"/>
      <c r="I69" s="7">
        <f>F69*0.15</f>
        <v>35850</v>
      </c>
      <c r="J69" s="2">
        <f>F69/E69</f>
        <v>767.2552166934189</v>
      </c>
    </row>
    <row r="70" spans="1:9" s="2" customFormat="1" ht="18.75" customHeight="1">
      <c r="A70" s="4">
        <v>2</v>
      </c>
      <c r="B70" s="11" t="s">
        <v>78</v>
      </c>
      <c r="C70" s="13">
        <v>349</v>
      </c>
      <c r="D70" s="9">
        <v>8</v>
      </c>
      <c r="E70" s="14">
        <v>297</v>
      </c>
      <c r="F70" s="97">
        <v>190000</v>
      </c>
      <c r="G70" s="8" t="s">
        <v>11</v>
      </c>
      <c r="H70" s="147"/>
      <c r="I70" s="7">
        <f aca="true" t="shared" si="3" ref="I70:I133">F70*0.15</f>
        <v>28500</v>
      </c>
    </row>
    <row r="71" spans="1:9" s="2" customFormat="1" ht="16.5">
      <c r="A71" s="4">
        <v>3</v>
      </c>
      <c r="B71" s="11" t="s">
        <v>79</v>
      </c>
      <c r="C71" s="9">
        <v>348</v>
      </c>
      <c r="D71" s="9">
        <v>8</v>
      </c>
      <c r="E71" s="14">
        <v>297</v>
      </c>
      <c r="F71" s="97">
        <v>190000</v>
      </c>
      <c r="G71" s="8" t="s">
        <v>11</v>
      </c>
      <c r="H71" s="147"/>
      <c r="I71" s="7">
        <f t="shared" si="3"/>
        <v>28500</v>
      </c>
    </row>
    <row r="72" spans="1:9" s="2" customFormat="1" ht="16.5">
      <c r="A72" s="4">
        <v>4</v>
      </c>
      <c r="B72" s="11" t="s">
        <v>80</v>
      </c>
      <c r="C72" s="13">
        <v>347</v>
      </c>
      <c r="D72" s="9">
        <v>8</v>
      </c>
      <c r="E72" s="14">
        <v>297</v>
      </c>
      <c r="F72" s="97">
        <v>190000</v>
      </c>
      <c r="G72" s="8" t="s">
        <v>11</v>
      </c>
      <c r="H72" s="147"/>
      <c r="I72" s="7">
        <f t="shared" si="3"/>
        <v>28500</v>
      </c>
    </row>
    <row r="73" spans="1:9" s="2" customFormat="1" ht="16.5">
      <c r="A73" s="4">
        <v>5</v>
      </c>
      <c r="B73" s="11" t="s">
        <v>81</v>
      </c>
      <c r="C73" s="9">
        <v>346</v>
      </c>
      <c r="D73" s="9">
        <v>8</v>
      </c>
      <c r="E73" s="14">
        <v>297</v>
      </c>
      <c r="F73" s="97">
        <v>190000</v>
      </c>
      <c r="G73" s="8" t="s">
        <v>11</v>
      </c>
      <c r="H73" s="147"/>
      <c r="I73" s="7">
        <f t="shared" si="3"/>
        <v>28500</v>
      </c>
    </row>
    <row r="74" spans="1:9" s="2" customFormat="1" ht="16.5">
      <c r="A74" s="4">
        <v>6</v>
      </c>
      <c r="B74" s="11" t="s">
        <v>82</v>
      </c>
      <c r="C74" s="13">
        <v>345</v>
      </c>
      <c r="D74" s="9">
        <v>8</v>
      </c>
      <c r="E74" s="14">
        <v>297</v>
      </c>
      <c r="F74" s="97">
        <v>190000</v>
      </c>
      <c r="G74" s="8" t="s">
        <v>11</v>
      </c>
      <c r="H74" s="147"/>
      <c r="I74" s="7">
        <f t="shared" si="3"/>
        <v>28500</v>
      </c>
    </row>
    <row r="75" spans="1:9" s="2" customFormat="1" ht="16.5">
      <c r="A75" s="4">
        <v>7</v>
      </c>
      <c r="B75" s="11" t="s">
        <v>83</v>
      </c>
      <c r="C75" s="9">
        <v>344</v>
      </c>
      <c r="D75" s="9">
        <v>8</v>
      </c>
      <c r="E75" s="14">
        <v>297</v>
      </c>
      <c r="F75" s="97">
        <v>190000</v>
      </c>
      <c r="G75" s="8" t="s">
        <v>11</v>
      </c>
      <c r="H75" s="147"/>
      <c r="I75" s="7">
        <f t="shared" si="3"/>
        <v>28500</v>
      </c>
    </row>
    <row r="76" spans="1:10" s="2" customFormat="1" ht="16.5">
      <c r="A76" s="4">
        <v>8</v>
      </c>
      <c r="B76" s="11" t="s">
        <v>84</v>
      </c>
      <c r="C76" s="13">
        <v>343</v>
      </c>
      <c r="D76" s="9">
        <v>8</v>
      </c>
      <c r="E76" s="14">
        <v>297</v>
      </c>
      <c r="F76" s="97">
        <v>190000</v>
      </c>
      <c r="G76" s="8" t="s">
        <v>11</v>
      </c>
      <c r="H76" s="147"/>
      <c r="I76" s="7">
        <f t="shared" si="3"/>
        <v>28500</v>
      </c>
      <c r="J76" s="2">
        <f>13+8+12+5+74</f>
        <v>112</v>
      </c>
    </row>
    <row r="77" spans="1:9" s="2" customFormat="1" ht="16.5">
      <c r="A77" s="4">
        <v>9</v>
      </c>
      <c r="B77" s="11" t="s">
        <v>85</v>
      </c>
      <c r="C77" s="9">
        <v>342</v>
      </c>
      <c r="D77" s="9">
        <v>8</v>
      </c>
      <c r="E77" s="14">
        <v>297</v>
      </c>
      <c r="F77" s="97">
        <v>190000</v>
      </c>
      <c r="G77" s="8" t="s">
        <v>11</v>
      </c>
      <c r="H77" s="147"/>
      <c r="I77" s="7">
        <f t="shared" si="3"/>
        <v>28500</v>
      </c>
    </row>
    <row r="78" spans="1:11" s="2" customFormat="1" ht="16.5">
      <c r="A78" s="4">
        <v>10</v>
      </c>
      <c r="B78" s="11" t="s">
        <v>86</v>
      </c>
      <c r="C78" s="13">
        <v>341</v>
      </c>
      <c r="D78" s="9">
        <v>8</v>
      </c>
      <c r="E78" s="14">
        <v>297</v>
      </c>
      <c r="F78" s="97">
        <v>190000</v>
      </c>
      <c r="G78" s="8" t="s">
        <v>11</v>
      </c>
      <c r="H78" s="147"/>
      <c r="I78" s="7">
        <f t="shared" si="3"/>
        <v>28500</v>
      </c>
      <c r="J78" s="1"/>
      <c r="K78" s="1"/>
    </row>
    <row r="79" spans="1:11" s="2" customFormat="1" ht="16.5">
      <c r="A79" s="4">
        <v>11</v>
      </c>
      <c r="B79" s="13" t="s">
        <v>87</v>
      </c>
      <c r="C79" s="13">
        <v>340</v>
      </c>
      <c r="D79" s="13">
        <v>8</v>
      </c>
      <c r="E79" s="78">
        <v>297</v>
      </c>
      <c r="F79" s="97">
        <v>190000</v>
      </c>
      <c r="G79" s="8" t="s">
        <v>11</v>
      </c>
      <c r="H79" s="147"/>
      <c r="I79" s="7">
        <f t="shared" si="3"/>
        <v>28500</v>
      </c>
      <c r="J79" s="79"/>
      <c r="K79" s="80"/>
    </row>
    <row r="80" spans="1:11" s="2" customFormat="1" ht="16.5">
      <c r="A80" s="4">
        <v>12</v>
      </c>
      <c r="B80" s="11" t="s">
        <v>88</v>
      </c>
      <c r="C80" s="13">
        <v>305</v>
      </c>
      <c r="D80" s="9">
        <v>8</v>
      </c>
      <c r="E80" s="14">
        <v>332.5</v>
      </c>
      <c r="F80" s="97">
        <v>271000</v>
      </c>
      <c r="G80" s="8" t="s">
        <v>11</v>
      </c>
      <c r="H80" s="147"/>
      <c r="I80" s="7">
        <f t="shared" si="3"/>
        <v>40650</v>
      </c>
      <c r="J80" s="80">
        <f>1+2+6+2+16+2+5+2+5+74</f>
        <v>115</v>
      </c>
      <c r="K80" s="80"/>
    </row>
    <row r="81" spans="1:11" s="2" customFormat="1" ht="16.5">
      <c r="A81" s="4">
        <v>13</v>
      </c>
      <c r="B81" s="11" t="s">
        <v>89</v>
      </c>
      <c r="C81" s="9">
        <v>306</v>
      </c>
      <c r="D81" s="9">
        <v>8</v>
      </c>
      <c r="E81" s="14">
        <v>300</v>
      </c>
      <c r="F81" s="97">
        <v>207000</v>
      </c>
      <c r="G81" s="8" t="s">
        <v>11</v>
      </c>
      <c r="H81" s="147"/>
      <c r="I81" s="7">
        <f t="shared" si="3"/>
        <v>31050</v>
      </c>
      <c r="J81" s="80"/>
      <c r="K81" s="80"/>
    </row>
    <row r="82" spans="1:11" s="2" customFormat="1" ht="16.5">
      <c r="A82" s="4">
        <v>14</v>
      </c>
      <c r="B82" s="11" t="s">
        <v>90</v>
      </c>
      <c r="C82" s="13">
        <v>309</v>
      </c>
      <c r="D82" s="9">
        <v>8</v>
      </c>
      <c r="E82" s="14">
        <v>300</v>
      </c>
      <c r="F82" s="97">
        <v>207000</v>
      </c>
      <c r="G82" s="8" t="s">
        <v>11</v>
      </c>
      <c r="H82" s="147"/>
      <c r="I82" s="7">
        <f t="shared" si="3"/>
        <v>31050</v>
      </c>
      <c r="J82" s="81"/>
      <c r="K82" s="81"/>
    </row>
    <row r="83" spans="1:11" s="2" customFormat="1" ht="16.5">
      <c r="A83" s="4">
        <v>15</v>
      </c>
      <c r="B83" s="11" t="s">
        <v>91</v>
      </c>
      <c r="C83" s="9">
        <v>310</v>
      </c>
      <c r="D83" s="9">
        <v>8</v>
      </c>
      <c r="E83" s="14">
        <v>300</v>
      </c>
      <c r="F83" s="97">
        <v>207000</v>
      </c>
      <c r="G83" s="8" t="s">
        <v>11</v>
      </c>
      <c r="H83" s="147"/>
      <c r="I83" s="7">
        <f t="shared" si="3"/>
        <v>31050</v>
      </c>
      <c r="J83" s="82"/>
      <c r="K83" s="82"/>
    </row>
    <row r="84" spans="1:11" s="2" customFormat="1" ht="16.5">
      <c r="A84" s="4">
        <v>16</v>
      </c>
      <c r="B84" s="11" t="s">
        <v>92</v>
      </c>
      <c r="C84" s="13">
        <v>313</v>
      </c>
      <c r="D84" s="9">
        <v>8</v>
      </c>
      <c r="E84" s="14">
        <v>300</v>
      </c>
      <c r="F84" s="97">
        <v>207000</v>
      </c>
      <c r="G84" s="8" t="s">
        <v>11</v>
      </c>
      <c r="H84" s="147"/>
      <c r="I84" s="7">
        <f t="shared" si="3"/>
        <v>31050</v>
      </c>
      <c r="J84" s="80"/>
      <c r="K84" s="80"/>
    </row>
    <row r="85" spans="1:11" s="2" customFormat="1" ht="16.5">
      <c r="A85" s="4">
        <v>17</v>
      </c>
      <c r="B85" s="11" t="s">
        <v>93</v>
      </c>
      <c r="C85" s="9">
        <v>314</v>
      </c>
      <c r="D85" s="9">
        <v>8</v>
      </c>
      <c r="E85" s="14">
        <v>300</v>
      </c>
      <c r="F85" s="97">
        <v>207000</v>
      </c>
      <c r="G85" s="8" t="s">
        <v>11</v>
      </c>
      <c r="H85" s="147"/>
      <c r="I85" s="7">
        <f t="shared" si="3"/>
        <v>31050</v>
      </c>
      <c r="J85" s="83"/>
      <c r="K85" s="83"/>
    </row>
    <row r="86" spans="1:11" s="2" customFormat="1" ht="16.5">
      <c r="A86" s="4">
        <v>18</v>
      </c>
      <c r="B86" s="11" t="s">
        <v>94</v>
      </c>
      <c r="C86" s="13">
        <v>317</v>
      </c>
      <c r="D86" s="9">
        <v>8</v>
      </c>
      <c r="E86" s="14">
        <v>300</v>
      </c>
      <c r="F86" s="97">
        <v>207000</v>
      </c>
      <c r="G86" s="8" t="s">
        <v>11</v>
      </c>
      <c r="H86" s="147"/>
      <c r="I86" s="7">
        <f t="shared" si="3"/>
        <v>31050</v>
      </c>
      <c r="J86" s="1"/>
      <c r="K86" s="1"/>
    </row>
    <row r="87" spans="1:9" s="2" customFormat="1" ht="16.5">
      <c r="A87" s="4">
        <v>19</v>
      </c>
      <c r="B87" s="11" t="s">
        <v>95</v>
      </c>
      <c r="C87" s="9">
        <v>318</v>
      </c>
      <c r="D87" s="9">
        <v>8</v>
      </c>
      <c r="E87" s="14">
        <v>300</v>
      </c>
      <c r="F87" s="97">
        <v>207000</v>
      </c>
      <c r="G87" s="8" t="s">
        <v>11</v>
      </c>
      <c r="H87" s="147"/>
      <c r="I87" s="7">
        <f t="shared" si="3"/>
        <v>31050</v>
      </c>
    </row>
    <row r="88" spans="1:9" s="2" customFormat="1" ht="16.5">
      <c r="A88" s="4">
        <v>20</v>
      </c>
      <c r="B88" s="11" t="s">
        <v>96</v>
      </c>
      <c r="C88" s="13">
        <v>321</v>
      </c>
      <c r="D88" s="9">
        <v>8</v>
      </c>
      <c r="E88" s="14">
        <v>300</v>
      </c>
      <c r="F88" s="97">
        <v>207000</v>
      </c>
      <c r="G88" s="8" t="s">
        <v>11</v>
      </c>
      <c r="H88" s="147"/>
      <c r="I88" s="7">
        <f t="shared" si="3"/>
        <v>31050</v>
      </c>
    </row>
    <row r="89" spans="1:9" s="2" customFormat="1" ht="16.5">
      <c r="A89" s="4">
        <v>21</v>
      </c>
      <c r="B89" s="11" t="s">
        <v>97</v>
      </c>
      <c r="C89" s="9">
        <v>322</v>
      </c>
      <c r="D89" s="9">
        <v>8</v>
      </c>
      <c r="E89" s="14">
        <v>300</v>
      </c>
      <c r="F89" s="97">
        <v>207000</v>
      </c>
      <c r="G89" s="8" t="s">
        <v>11</v>
      </c>
      <c r="H89" s="147"/>
      <c r="I89" s="7">
        <f t="shared" si="3"/>
        <v>31050</v>
      </c>
    </row>
    <row r="90" spans="1:9" s="2" customFormat="1" ht="16.5">
      <c r="A90" s="4">
        <v>22</v>
      </c>
      <c r="B90" s="11" t="s">
        <v>98</v>
      </c>
      <c r="C90" s="13">
        <v>325</v>
      </c>
      <c r="D90" s="9">
        <v>8</v>
      </c>
      <c r="E90" s="14">
        <v>300</v>
      </c>
      <c r="F90" s="97">
        <v>207000</v>
      </c>
      <c r="G90" s="8" t="s">
        <v>11</v>
      </c>
      <c r="H90" s="147"/>
      <c r="I90" s="7">
        <f t="shared" si="3"/>
        <v>31050</v>
      </c>
    </row>
    <row r="91" spans="1:9" s="2" customFormat="1" ht="16.5">
      <c r="A91" s="4">
        <v>23</v>
      </c>
      <c r="B91" s="11" t="s">
        <v>99</v>
      </c>
      <c r="C91" s="9">
        <v>326</v>
      </c>
      <c r="D91" s="9">
        <v>8</v>
      </c>
      <c r="E91" s="14">
        <v>300</v>
      </c>
      <c r="F91" s="97">
        <v>207000</v>
      </c>
      <c r="G91" s="8" t="s">
        <v>11</v>
      </c>
      <c r="H91" s="147"/>
      <c r="I91" s="7">
        <f t="shared" si="3"/>
        <v>31050</v>
      </c>
    </row>
    <row r="92" spans="1:9" s="2" customFormat="1" ht="16.5">
      <c r="A92" s="4">
        <v>24</v>
      </c>
      <c r="B92" s="11" t="s">
        <v>100</v>
      </c>
      <c r="C92" s="13">
        <v>329</v>
      </c>
      <c r="D92" s="9">
        <v>8</v>
      </c>
      <c r="E92" s="14">
        <v>300</v>
      </c>
      <c r="F92" s="97">
        <v>207000</v>
      </c>
      <c r="G92" s="8" t="s">
        <v>11</v>
      </c>
      <c r="H92" s="147"/>
      <c r="I92" s="7">
        <f t="shared" si="3"/>
        <v>31050</v>
      </c>
    </row>
    <row r="93" spans="1:9" s="2" customFormat="1" ht="16.5">
      <c r="A93" s="4">
        <v>25</v>
      </c>
      <c r="B93" s="11" t="s">
        <v>101</v>
      </c>
      <c r="C93" s="9">
        <v>330</v>
      </c>
      <c r="D93" s="9">
        <v>8</v>
      </c>
      <c r="E93" s="14">
        <v>300</v>
      </c>
      <c r="F93" s="97">
        <v>207000</v>
      </c>
      <c r="G93" s="8" t="s">
        <v>11</v>
      </c>
      <c r="H93" s="147"/>
      <c r="I93" s="7">
        <f t="shared" si="3"/>
        <v>31050</v>
      </c>
    </row>
    <row r="94" spans="1:9" s="2" customFormat="1" ht="16.5">
      <c r="A94" s="4">
        <v>26</v>
      </c>
      <c r="B94" s="11" t="s">
        <v>102</v>
      </c>
      <c r="C94" s="13">
        <v>333</v>
      </c>
      <c r="D94" s="9">
        <v>8</v>
      </c>
      <c r="E94" s="14">
        <v>300</v>
      </c>
      <c r="F94" s="97">
        <v>207000</v>
      </c>
      <c r="G94" s="8" t="s">
        <v>11</v>
      </c>
      <c r="H94" s="147"/>
      <c r="I94" s="7">
        <f t="shared" si="3"/>
        <v>31050</v>
      </c>
    </row>
    <row r="95" spans="1:9" s="2" customFormat="1" ht="16.5">
      <c r="A95" s="4">
        <v>27</v>
      </c>
      <c r="B95" s="11" t="s">
        <v>103</v>
      </c>
      <c r="C95" s="9">
        <v>334</v>
      </c>
      <c r="D95" s="9">
        <v>8</v>
      </c>
      <c r="E95" s="14">
        <v>332.5</v>
      </c>
      <c r="F95" s="97">
        <v>271000</v>
      </c>
      <c r="G95" s="8" t="s">
        <v>11</v>
      </c>
      <c r="H95" s="147"/>
      <c r="I95" s="7">
        <f t="shared" si="3"/>
        <v>40650</v>
      </c>
    </row>
    <row r="96" spans="1:9" s="2" customFormat="1" ht="16.5">
      <c r="A96" s="4">
        <v>28</v>
      </c>
      <c r="B96" s="11" t="s">
        <v>104</v>
      </c>
      <c r="C96" s="9">
        <v>335</v>
      </c>
      <c r="D96" s="9">
        <v>8</v>
      </c>
      <c r="E96" s="12">
        <v>332.5</v>
      </c>
      <c r="F96" s="97">
        <v>250000</v>
      </c>
      <c r="G96" s="8" t="s">
        <v>11</v>
      </c>
      <c r="H96" s="147"/>
      <c r="I96" s="7">
        <f t="shared" si="3"/>
        <v>37500</v>
      </c>
    </row>
    <row r="97" spans="1:10" s="2" customFormat="1" ht="16.5">
      <c r="A97" s="4">
        <v>29</v>
      </c>
      <c r="B97" s="11" t="s">
        <v>105</v>
      </c>
      <c r="C97" s="13">
        <v>332</v>
      </c>
      <c r="D97" s="9">
        <v>8</v>
      </c>
      <c r="E97" s="14">
        <v>300</v>
      </c>
      <c r="F97" s="97">
        <v>188000</v>
      </c>
      <c r="G97" s="8" t="s">
        <v>11</v>
      </c>
      <c r="H97" s="147"/>
      <c r="I97" s="7">
        <f t="shared" si="3"/>
        <v>28200</v>
      </c>
      <c r="J97" s="2">
        <f>13+8+12+5+74</f>
        <v>112</v>
      </c>
    </row>
    <row r="98" spans="1:9" s="2" customFormat="1" ht="16.5">
      <c r="A98" s="4">
        <v>30</v>
      </c>
      <c r="B98" s="11" t="s">
        <v>106</v>
      </c>
      <c r="C98" s="9">
        <v>331</v>
      </c>
      <c r="D98" s="9">
        <v>8</v>
      </c>
      <c r="E98" s="14">
        <v>300</v>
      </c>
      <c r="F98" s="97">
        <v>188000</v>
      </c>
      <c r="G98" s="8" t="s">
        <v>11</v>
      </c>
      <c r="H98" s="147"/>
      <c r="I98" s="7">
        <f t="shared" si="3"/>
        <v>28200</v>
      </c>
    </row>
    <row r="99" spans="1:9" s="2" customFormat="1" ht="16.5">
      <c r="A99" s="4">
        <v>31</v>
      </c>
      <c r="B99" s="11" t="s">
        <v>107</v>
      </c>
      <c r="C99" s="13">
        <v>328</v>
      </c>
      <c r="D99" s="9">
        <v>8</v>
      </c>
      <c r="E99" s="14">
        <v>300</v>
      </c>
      <c r="F99" s="97">
        <v>188000</v>
      </c>
      <c r="G99" s="8" t="s">
        <v>11</v>
      </c>
      <c r="H99" s="147"/>
      <c r="I99" s="7">
        <f t="shared" si="3"/>
        <v>28200</v>
      </c>
    </row>
    <row r="100" spans="1:9" s="2" customFormat="1" ht="16.5">
      <c r="A100" s="4">
        <v>32</v>
      </c>
      <c r="B100" s="11" t="s">
        <v>108</v>
      </c>
      <c r="C100" s="9">
        <v>327</v>
      </c>
      <c r="D100" s="9">
        <v>8</v>
      </c>
      <c r="E100" s="14">
        <v>300</v>
      </c>
      <c r="F100" s="97">
        <v>188000</v>
      </c>
      <c r="G100" s="8" t="s">
        <v>11</v>
      </c>
      <c r="H100" s="147"/>
      <c r="I100" s="7">
        <f t="shared" si="3"/>
        <v>28200</v>
      </c>
    </row>
    <row r="101" spans="1:9" s="2" customFormat="1" ht="16.5">
      <c r="A101" s="4">
        <v>33</v>
      </c>
      <c r="B101" s="11" t="s">
        <v>109</v>
      </c>
      <c r="C101" s="13">
        <v>324</v>
      </c>
      <c r="D101" s="9">
        <v>8</v>
      </c>
      <c r="E101" s="14">
        <v>300</v>
      </c>
      <c r="F101" s="97">
        <v>188000</v>
      </c>
      <c r="G101" s="8" t="s">
        <v>11</v>
      </c>
      <c r="H101" s="147"/>
      <c r="I101" s="7">
        <f t="shared" si="3"/>
        <v>28200</v>
      </c>
    </row>
    <row r="102" spans="1:9" s="2" customFormat="1" ht="16.5">
      <c r="A102" s="4">
        <v>34</v>
      </c>
      <c r="B102" s="11" t="s">
        <v>110</v>
      </c>
      <c r="C102" s="9">
        <v>323</v>
      </c>
      <c r="D102" s="9">
        <v>8</v>
      </c>
      <c r="E102" s="14">
        <v>300</v>
      </c>
      <c r="F102" s="97">
        <v>188000</v>
      </c>
      <c r="G102" s="8" t="s">
        <v>11</v>
      </c>
      <c r="H102" s="147"/>
      <c r="I102" s="7">
        <f t="shared" si="3"/>
        <v>28200</v>
      </c>
    </row>
    <row r="103" spans="1:9" s="2" customFormat="1" ht="16.5">
      <c r="A103" s="4">
        <v>35</v>
      </c>
      <c r="B103" s="11" t="s">
        <v>111</v>
      </c>
      <c r="C103" s="13">
        <v>320</v>
      </c>
      <c r="D103" s="9">
        <v>8</v>
      </c>
      <c r="E103" s="14">
        <v>300</v>
      </c>
      <c r="F103" s="97">
        <v>188000</v>
      </c>
      <c r="G103" s="8" t="s">
        <v>11</v>
      </c>
      <c r="H103" s="147"/>
      <c r="I103" s="7">
        <f t="shared" si="3"/>
        <v>28200</v>
      </c>
    </row>
    <row r="104" spans="1:9" s="2" customFormat="1" ht="16.5">
      <c r="A104" s="4">
        <v>36</v>
      </c>
      <c r="B104" s="11" t="s">
        <v>112</v>
      </c>
      <c r="C104" s="9">
        <v>319</v>
      </c>
      <c r="D104" s="9">
        <v>8</v>
      </c>
      <c r="E104" s="14">
        <v>300</v>
      </c>
      <c r="F104" s="97">
        <v>188000</v>
      </c>
      <c r="G104" s="8" t="s">
        <v>11</v>
      </c>
      <c r="H104" s="147"/>
      <c r="I104" s="7">
        <f t="shared" si="3"/>
        <v>28200</v>
      </c>
    </row>
    <row r="105" spans="1:9" s="2" customFormat="1" ht="16.5">
      <c r="A105" s="4">
        <v>37</v>
      </c>
      <c r="B105" s="11" t="s">
        <v>113</v>
      </c>
      <c r="C105" s="13">
        <v>316</v>
      </c>
      <c r="D105" s="9">
        <v>8</v>
      </c>
      <c r="E105" s="14">
        <v>300</v>
      </c>
      <c r="F105" s="97">
        <v>188000</v>
      </c>
      <c r="G105" s="8" t="s">
        <v>11</v>
      </c>
      <c r="H105" s="147"/>
      <c r="I105" s="7">
        <f t="shared" si="3"/>
        <v>28200</v>
      </c>
    </row>
    <row r="106" spans="1:9" s="2" customFormat="1" ht="16.5">
      <c r="A106" s="4">
        <v>38</v>
      </c>
      <c r="B106" s="11" t="s">
        <v>114</v>
      </c>
      <c r="C106" s="9">
        <v>315</v>
      </c>
      <c r="D106" s="9">
        <v>8</v>
      </c>
      <c r="E106" s="14">
        <v>300</v>
      </c>
      <c r="F106" s="97">
        <v>188000</v>
      </c>
      <c r="G106" s="8" t="s">
        <v>11</v>
      </c>
      <c r="H106" s="147"/>
      <c r="I106" s="7">
        <f t="shared" si="3"/>
        <v>28200</v>
      </c>
    </row>
    <row r="107" spans="1:9" s="2" customFormat="1" ht="16.5">
      <c r="A107" s="4">
        <v>39</v>
      </c>
      <c r="B107" s="11" t="s">
        <v>115</v>
      </c>
      <c r="C107" s="9">
        <v>312</v>
      </c>
      <c r="D107" s="9">
        <v>8</v>
      </c>
      <c r="E107" s="14">
        <v>300</v>
      </c>
      <c r="F107" s="97">
        <v>188000</v>
      </c>
      <c r="G107" s="8" t="s">
        <v>11</v>
      </c>
      <c r="H107" s="147"/>
      <c r="I107" s="7">
        <f t="shared" si="3"/>
        <v>28200</v>
      </c>
    </row>
    <row r="108" spans="1:9" s="2" customFormat="1" ht="16.5">
      <c r="A108" s="4">
        <v>40</v>
      </c>
      <c r="B108" s="11" t="s">
        <v>116</v>
      </c>
      <c r="C108" s="13">
        <v>311</v>
      </c>
      <c r="D108" s="9">
        <v>8</v>
      </c>
      <c r="E108" s="14">
        <v>300</v>
      </c>
      <c r="F108" s="97">
        <v>188000</v>
      </c>
      <c r="G108" s="8" t="s">
        <v>11</v>
      </c>
      <c r="H108" s="147"/>
      <c r="I108" s="7">
        <f t="shared" si="3"/>
        <v>28200</v>
      </c>
    </row>
    <row r="109" spans="1:9" s="2" customFormat="1" ht="16.5">
      <c r="A109" s="4">
        <v>41</v>
      </c>
      <c r="B109" s="11" t="s">
        <v>117</v>
      </c>
      <c r="C109" s="9">
        <v>308</v>
      </c>
      <c r="D109" s="9">
        <v>8</v>
      </c>
      <c r="E109" s="14">
        <v>300</v>
      </c>
      <c r="F109" s="97">
        <v>188000</v>
      </c>
      <c r="G109" s="8" t="s">
        <v>11</v>
      </c>
      <c r="H109" s="147"/>
      <c r="I109" s="7">
        <f t="shared" si="3"/>
        <v>28200</v>
      </c>
    </row>
    <row r="110" spans="1:9" s="2" customFormat="1" ht="16.5">
      <c r="A110" s="4">
        <v>42</v>
      </c>
      <c r="B110" s="11" t="s">
        <v>118</v>
      </c>
      <c r="C110" s="13">
        <v>307</v>
      </c>
      <c r="D110" s="9">
        <v>8</v>
      </c>
      <c r="E110" s="14">
        <v>300</v>
      </c>
      <c r="F110" s="97">
        <v>188000</v>
      </c>
      <c r="G110" s="8" t="s">
        <v>11</v>
      </c>
      <c r="H110" s="147"/>
      <c r="I110" s="7">
        <f t="shared" si="3"/>
        <v>28200</v>
      </c>
    </row>
    <row r="111" spans="1:9" s="2" customFormat="1" ht="16.5">
      <c r="A111" s="4">
        <v>43</v>
      </c>
      <c r="B111" s="11" t="s">
        <v>119</v>
      </c>
      <c r="C111" s="9">
        <v>304</v>
      </c>
      <c r="D111" s="9">
        <v>8</v>
      </c>
      <c r="E111" s="14">
        <v>332.5</v>
      </c>
      <c r="F111" s="97">
        <v>250000</v>
      </c>
      <c r="G111" s="8" t="s">
        <v>11</v>
      </c>
      <c r="H111" s="147"/>
      <c r="I111" s="7">
        <f t="shared" si="3"/>
        <v>37500</v>
      </c>
    </row>
    <row r="112" spans="1:9" s="2" customFormat="1" ht="16.5">
      <c r="A112" s="4">
        <v>44</v>
      </c>
      <c r="B112" s="11" t="s">
        <v>120</v>
      </c>
      <c r="C112" s="13">
        <v>274</v>
      </c>
      <c r="D112" s="9">
        <v>8</v>
      </c>
      <c r="E112" s="14">
        <v>317.5</v>
      </c>
      <c r="F112" s="97">
        <v>259000</v>
      </c>
      <c r="G112" s="8" t="s">
        <v>11</v>
      </c>
      <c r="H112" s="147"/>
      <c r="I112" s="7">
        <f t="shared" si="3"/>
        <v>38850</v>
      </c>
    </row>
    <row r="113" spans="1:9" s="2" customFormat="1" ht="16.5">
      <c r="A113" s="4">
        <v>45</v>
      </c>
      <c r="B113" s="11" t="s">
        <v>121</v>
      </c>
      <c r="C113" s="9">
        <v>275</v>
      </c>
      <c r="D113" s="9">
        <v>8</v>
      </c>
      <c r="E113" s="14">
        <v>300</v>
      </c>
      <c r="F113" s="97">
        <v>207000</v>
      </c>
      <c r="G113" s="8" t="s">
        <v>11</v>
      </c>
      <c r="H113" s="147"/>
      <c r="I113" s="7">
        <f t="shared" si="3"/>
        <v>31050</v>
      </c>
    </row>
    <row r="114" spans="1:9" s="2" customFormat="1" ht="16.5">
      <c r="A114" s="4">
        <v>46</v>
      </c>
      <c r="B114" s="11" t="s">
        <v>122</v>
      </c>
      <c r="C114" s="13">
        <v>278</v>
      </c>
      <c r="D114" s="9">
        <v>8</v>
      </c>
      <c r="E114" s="14">
        <v>300</v>
      </c>
      <c r="F114" s="97">
        <v>207000</v>
      </c>
      <c r="G114" s="8" t="s">
        <v>11</v>
      </c>
      <c r="H114" s="147"/>
      <c r="I114" s="7">
        <f t="shared" si="3"/>
        <v>31050</v>
      </c>
    </row>
    <row r="115" spans="1:9" s="2" customFormat="1" ht="16.5">
      <c r="A115" s="4">
        <v>47</v>
      </c>
      <c r="B115" s="11" t="s">
        <v>123</v>
      </c>
      <c r="C115" s="9">
        <v>279</v>
      </c>
      <c r="D115" s="9">
        <v>8</v>
      </c>
      <c r="E115" s="14">
        <v>300</v>
      </c>
      <c r="F115" s="97">
        <v>207000</v>
      </c>
      <c r="G115" s="8" t="s">
        <v>11</v>
      </c>
      <c r="H115" s="147"/>
      <c r="I115" s="7">
        <f t="shared" si="3"/>
        <v>31050</v>
      </c>
    </row>
    <row r="116" spans="1:9" s="2" customFormat="1" ht="16.5">
      <c r="A116" s="4">
        <v>48</v>
      </c>
      <c r="B116" s="11" t="s">
        <v>124</v>
      </c>
      <c r="C116" s="13">
        <v>282</v>
      </c>
      <c r="D116" s="9">
        <v>8</v>
      </c>
      <c r="E116" s="14">
        <v>300</v>
      </c>
      <c r="F116" s="97">
        <v>207000</v>
      </c>
      <c r="G116" s="8" t="s">
        <v>11</v>
      </c>
      <c r="H116" s="147"/>
      <c r="I116" s="7">
        <f t="shared" si="3"/>
        <v>31050</v>
      </c>
    </row>
    <row r="117" spans="1:9" s="2" customFormat="1" ht="16.5">
      <c r="A117" s="4">
        <v>49</v>
      </c>
      <c r="B117" s="11" t="s">
        <v>125</v>
      </c>
      <c r="C117" s="9">
        <v>283</v>
      </c>
      <c r="D117" s="9">
        <v>8</v>
      </c>
      <c r="E117" s="14">
        <v>300</v>
      </c>
      <c r="F117" s="97">
        <v>207000</v>
      </c>
      <c r="G117" s="8" t="s">
        <v>11</v>
      </c>
      <c r="H117" s="147"/>
      <c r="I117" s="7">
        <f t="shared" si="3"/>
        <v>31050</v>
      </c>
    </row>
    <row r="118" spans="1:9" s="2" customFormat="1" ht="16.5">
      <c r="A118" s="4">
        <v>50</v>
      </c>
      <c r="B118" s="11" t="s">
        <v>126</v>
      </c>
      <c r="C118" s="13">
        <v>286</v>
      </c>
      <c r="D118" s="9">
        <v>8</v>
      </c>
      <c r="E118" s="14">
        <v>300</v>
      </c>
      <c r="F118" s="97">
        <v>207000</v>
      </c>
      <c r="G118" s="8" t="s">
        <v>11</v>
      </c>
      <c r="H118" s="147"/>
      <c r="I118" s="7">
        <f t="shared" si="3"/>
        <v>31050</v>
      </c>
    </row>
    <row r="119" spans="1:9" s="2" customFormat="1" ht="16.5">
      <c r="A119" s="4">
        <v>51</v>
      </c>
      <c r="B119" s="11" t="s">
        <v>127</v>
      </c>
      <c r="C119" s="9">
        <v>287</v>
      </c>
      <c r="D119" s="9">
        <v>8</v>
      </c>
      <c r="E119" s="14">
        <v>300</v>
      </c>
      <c r="F119" s="97">
        <v>207000</v>
      </c>
      <c r="G119" s="8" t="s">
        <v>11</v>
      </c>
      <c r="H119" s="147"/>
      <c r="I119" s="7">
        <f t="shared" si="3"/>
        <v>31050</v>
      </c>
    </row>
    <row r="120" spans="1:9" s="2" customFormat="1" ht="16.5">
      <c r="A120" s="4">
        <v>52</v>
      </c>
      <c r="B120" s="11" t="s">
        <v>128</v>
      </c>
      <c r="C120" s="13">
        <v>290</v>
      </c>
      <c r="D120" s="9">
        <v>8</v>
      </c>
      <c r="E120" s="14">
        <v>300</v>
      </c>
      <c r="F120" s="97">
        <v>207000</v>
      </c>
      <c r="G120" s="8" t="s">
        <v>11</v>
      </c>
      <c r="H120" s="147"/>
      <c r="I120" s="7">
        <f t="shared" si="3"/>
        <v>31050</v>
      </c>
    </row>
    <row r="121" spans="1:9" s="2" customFormat="1" ht="16.5">
      <c r="A121" s="4">
        <v>53</v>
      </c>
      <c r="B121" s="11" t="s">
        <v>129</v>
      </c>
      <c r="C121" s="9">
        <v>291</v>
      </c>
      <c r="D121" s="9">
        <v>8</v>
      </c>
      <c r="E121" s="14">
        <v>300</v>
      </c>
      <c r="F121" s="97">
        <v>207000</v>
      </c>
      <c r="G121" s="8" t="s">
        <v>11</v>
      </c>
      <c r="H121" s="147"/>
      <c r="I121" s="7">
        <f t="shared" si="3"/>
        <v>31050</v>
      </c>
    </row>
    <row r="122" spans="1:9" s="2" customFormat="1" ht="16.5">
      <c r="A122" s="4">
        <v>54</v>
      </c>
      <c r="B122" s="11" t="s">
        <v>130</v>
      </c>
      <c r="C122" s="9">
        <v>294</v>
      </c>
      <c r="D122" s="9">
        <v>8</v>
      </c>
      <c r="E122" s="14">
        <v>300</v>
      </c>
      <c r="F122" s="97">
        <v>207000</v>
      </c>
      <c r="G122" s="8" t="s">
        <v>11</v>
      </c>
      <c r="H122" s="147"/>
      <c r="I122" s="7">
        <f t="shared" si="3"/>
        <v>31050</v>
      </c>
    </row>
    <row r="123" spans="1:9" s="2" customFormat="1" ht="16.5">
      <c r="A123" s="4">
        <v>55</v>
      </c>
      <c r="B123" s="11" t="s">
        <v>131</v>
      </c>
      <c r="C123" s="13">
        <v>295</v>
      </c>
      <c r="D123" s="9">
        <v>8</v>
      </c>
      <c r="E123" s="14">
        <v>300</v>
      </c>
      <c r="F123" s="97">
        <v>207000</v>
      </c>
      <c r="G123" s="8" t="s">
        <v>11</v>
      </c>
      <c r="H123" s="147"/>
      <c r="I123" s="7">
        <f t="shared" si="3"/>
        <v>31050</v>
      </c>
    </row>
    <row r="124" spans="1:9" s="2" customFormat="1" ht="16.5">
      <c r="A124" s="4">
        <v>56</v>
      </c>
      <c r="B124" s="11" t="s">
        <v>132</v>
      </c>
      <c r="C124" s="9">
        <v>298</v>
      </c>
      <c r="D124" s="9">
        <v>8</v>
      </c>
      <c r="E124" s="14">
        <v>300</v>
      </c>
      <c r="F124" s="97">
        <v>207000</v>
      </c>
      <c r="G124" s="8" t="s">
        <v>11</v>
      </c>
      <c r="H124" s="147"/>
      <c r="I124" s="7">
        <f t="shared" si="3"/>
        <v>31050</v>
      </c>
    </row>
    <row r="125" spans="1:9" s="2" customFormat="1" ht="16.5">
      <c r="A125" s="4">
        <v>57</v>
      </c>
      <c r="B125" s="11" t="s">
        <v>133</v>
      </c>
      <c r="C125" s="13">
        <v>299</v>
      </c>
      <c r="D125" s="9">
        <v>8</v>
      </c>
      <c r="E125" s="14">
        <v>300</v>
      </c>
      <c r="F125" s="97">
        <v>207000</v>
      </c>
      <c r="G125" s="8" t="s">
        <v>11</v>
      </c>
      <c r="H125" s="147"/>
      <c r="I125" s="7">
        <f t="shared" si="3"/>
        <v>31050</v>
      </c>
    </row>
    <row r="126" spans="1:10" s="2" customFormat="1" ht="16.5">
      <c r="A126" s="4">
        <v>58</v>
      </c>
      <c r="B126" s="11" t="s">
        <v>134</v>
      </c>
      <c r="C126" s="9">
        <v>302</v>
      </c>
      <c r="D126" s="9">
        <v>8</v>
      </c>
      <c r="E126" s="14">
        <v>299.7</v>
      </c>
      <c r="F126" s="97">
        <v>207000</v>
      </c>
      <c r="G126" s="8" t="s">
        <v>11</v>
      </c>
      <c r="H126" s="147"/>
      <c r="I126" s="7">
        <f t="shared" si="3"/>
        <v>31050</v>
      </c>
      <c r="J126" s="2">
        <f>3403000+5562000+1336000+1781000+2349000+2958000+3793000+5110000+3712000+8094000+494000+421000+3819000+2644000+670000</f>
        <v>46146000</v>
      </c>
    </row>
    <row r="127" spans="1:9" s="2" customFormat="1" ht="16.5">
      <c r="A127" s="4">
        <v>59</v>
      </c>
      <c r="B127" s="11" t="s">
        <v>135</v>
      </c>
      <c r="C127" s="9">
        <v>303</v>
      </c>
      <c r="D127" s="9">
        <v>8</v>
      </c>
      <c r="E127" s="14">
        <v>309.28</v>
      </c>
      <c r="F127" s="97">
        <v>254000</v>
      </c>
      <c r="G127" s="8" t="s">
        <v>11</v>
      </c>
      <c r="H127" s="147"/>
      <c r="I127" s="7">
        <f t="shared" si="3"/>
        <v>38100</v>
      </c>
    </row>
    <row r="128" spans="1:10" s="2" customFormat="1" ht="16.5">
      <c r="A128" s="4">
        <v>60</v>
      </c>
      <c r="B128" s="11" t="s">
        <v>136</v>
      </c>
      <c r="C128" s="9">
        <v>301</v>
      </c>
      <c r="D128" s="9">
        <v>8</v>
      </c>
      <c r="E128" s="12">
        <v>376.16</v>
      </c>
      <c r="F128" s="97">
        <v>280000</v>
      </c>
      <c r="G128" s="8" t="s">
        <v>11</v>
      </c>
      <c r="H128" s="147"/>
      <c r="I128" s="7">
        <f t="shared" si="3"/>
        <v>42000</v>
      </c>
      <c r="J128" s="69" t="e">
        <f>#REF!+#REF!+#REF!+#REF!+#REF!+#REF!+#REF!+#REF!+#REF!+#REF!+#REF!+#REF!+#REF!+#REF!+#REF!</f>
        <v>#REF!</v>
      </c>
    </row>
    <row r="129" spans="1:9" s="2" customFormat="1" ht="16.5">
      <c r="A129" s="4">
        <v>61</v>
      </c>
      <c r="B129" s="11" t="s">
        <v>137</v>
      </c>
      <c r="C129" s="13">
        <v>300</v>
      </c>
      <c r="D129" s="9">
        <v>8</v>
      </c>
      <c r="E129" s="14">
        <v>315</v>
      </c>
      <c r="F129" s="97">
        <v>198000</v>
      </c>
      <c r="G129" s="8" t="s">
        <v>11</v>
      </c>
      <c r="H129" s="147"/>
      <c r="I129" s="7">
        <f t="shared" si="3"/>
        <v>29700</v>
      </c>
    </row>
    <row r="130" spans="1:9" s="2" customFormat="1" ht="16.5">
      <c r="A130" s="4">
        <v>62</v>
      </c>
      <c r="B130" s="11" t="s">
        <v>138</v>
      </c>
      <c r="C130" s="9">
        <v>297</v>
      </c>
      <c r="D130" s="9">
        <v>8</v>
      </c>
      <c r="E130" s="14">
        <v>300</v>
      </c>
      <c r="F130" s="97">
        <v>188000</v>
      </c>
      <c r="G130" s="8" t="s">
        <v>11</v>
      </c>
      <c r="H130" s="147"/>
      <c r="I130" s="7">
        <f t="shared" si="3"/>
        <v>28200</v>
      </c>
    </row>
    <row r="131" spans="1:9" s="2" customFormat="1" ht="16.5">
      <c r="A131" s="4">
        <v>63</v>
      </c>
      <c r="B131" s="11" t="s">
        <v>139</v>
      </c>
      <c r="C131" s="13">
        <v>296</v>
      </c>
      <c r="D131" s="9">
        <v>8</v>
      </c>
      <c r="E131" s="14">
        <v>300</v>
      </c>
      <c r="F131" s="97">
        <v>188000</v>
      </c>
      <c r="G131" s="8" t="s">
        <v>11</v>
      </c>
      <c r="H131" s="147"/>
      <c r="I131" s="7">
        <f t="shared" si="3"/>
        <v>28200</v>
      </c>
    </row>
    <row r="132" spans="1:10" s="2" customFormat="1" ht="16.5">
      <c r="A132" s="4">
        <v>64</v>
      </c>
      <c r="B132" s="11" t="s">
        <v>140</v>
      </c>
      <c r="C132" s="9">
        <v>293</v>
      </c>
      <c r="D132" s="9">
        <v>8</v>
      </c>
      <c r="E132" s="14">
        <v>300</v>
      </c>
      <c r="F132" s="97">
        <v>188000</v>
      </c>
      <c r="G132" s="8" t="s">
        <v>11</v>
      </c>
      <c r="H132" s="147"/>
      <c r="I132" s="7">
        <f t="shared" si="3"/>
        <v>28200</v>
      </c>
      <c r="J132" s="67" t="e">
        <f>F143+#REF!+#REF!+#REF!+#REF!+#REF!+#REF!+#REF!+#REF!+#REF!+#REF!+#REF!+#REF!+#REF!+#REF!+#REF!+#REF!</f>
        <v>#REF!</v>
      </c>
    </row>
    <row r="133" spans="1:10" s="2" customFormat="1" ht="16.5">
      <c r="A133" s="4">
        <v>65</v>
      </c>
      <c r="B133" s="11" t="s">
        <v>141</v>
      </c>
      <c r="C133" s="13">
        <v>292</v>
      </c>
      <c r="D133" s="9">
        <v>8</v>
      </c>
      <c r="E133" s="14">
        <v>300</v>
      </c>
      <c r="F133" s="97">
        <v>188000</v>
      </c>
      <c r="G133" s="8" t="s">
        <v>11</v>
      </c>
      <c r="H133" s="147"/>
      <c r="I133" s="7">
        <f t="shared" si="3"/>
        <v>28200</v>
      </c>
      <c r="J133" s="2">
        <f>1+2+6+1+1+1+16+2+7+8+5+5+43+74+2+4+13+5+6</f>
        <v>202</v>
      </c>
    </row>
    <row r="134" spans="1:9" s="2" customFormat="1" ht="16.5">
      <c r="A134" s="4">
        <v>66</v>
      </c>
      <c r="B134" s="11" t="s">
        <v>142</v>
      </c>
      <c r="C134" s="9">
        <v>289</v>
      </c>
      <c r="D134" s="9">
        <v>8</v>
      </c>
      <c r="E134" s="14">
        <v>300</v>
      </c>
      <c r="F134" s="97">
        <v>188000</v>
      </c>
      <c r="G134" s="8" t="s">
        <v>11</v>
      </c>
      <c r="H134" s="147"/>
      <c r="I134" s="7">
        <f aca="true" t="shared" si="4" ref="I134:I142">F134*0.15</f>
        <v>28200</v>
      </c>
    </row>
    <row r="135" spans="1:9" s="2" customFormat="1" ht="16.5">
      <c r="A135" s="4">
        <v>67</v>
      </c>
      <c r="B135" s="11" t="s">
        <v>143</v>
      </c>
      <c r="C135" s="13">
        <v>288</v>
      </c>
      <c r="D135" s="9">
        <v>8</v>
      </c>
      <c r="E135" s="14">
        <v>300</v>
      </c>
      <c r="F135" s="97">
        <v>188000</v>
      </c>
      <c r="G135" s="8" t="s">
        <v>11</v>
      </c>
      <c r="H135" s="147"/>
      <c r="I135" s="7">
        <f t="shared" si="4"/>
        <v>28200</v>
      </c>
    </row>
    <row r="136" spans="1:10" s="2" customFormat="1" ht="16.5">
      <c r="A136" s="4">
        <v>68</v>
      </c>
      <c r="B136" s="11" t="s">
        <v>144</v>
      </c>
      <c r="C136" s="9">
        <v>285</v>
      </c>
      <c r="D136" s="9">
        <v>8</v>
      </c>
      <c r="E136" s="14">
        <v>300</v>
      </c>
      <c r="F136" s="97">
        <v>188000</v>
      </c>
      <c r="G136" s="8" t="s">
        <v>11</v>
      </c>
      <c r="H136" s="147"/>
      <c r="I136" s="7">
        <f t="shared" si="4"/>
        <v>28200</v>
      </c>
      <c r="J136" s="84" t="e">
        <f>F143+#REF!</f>
        <v>#REF!</v>
      </c>
    </row>
    <row r="137" spans="1:10" s="2" customFormat="1" ht="16.5">
      <c r="A137" s="4">
        <v>69</v>
      </c>
      <c r="B137" s="11" t="s">
        <v>145</v>
      </c>
      <c r="C137" s="13">
        <v>284</v>
      </c>
      <c r="D137" s="9">
        <v>8</v>
      </c>
      <c r="E137" s="14">
        <v>300</v>
      </c>
      <c r="F137" s="97">
        <v>188000</v>
      </c>
      <c r="G137" s="8" t="s">
        <v>11</v>
      </c>
      <c r="H137" s="147"/>
      <c r="I137" s="7">
        <f t="shared" si="4"/>
        <v>28200</v>
      </c>
      <c r="J137" s="67" t="e">
        <f>J138+F143+#REF!</f>
        <v>#REF!</v>
      </c>
    </row>
    <row r="138" spans="1:10" s="2" customFormat="1" ht="16.5">
      <c r="A138" s="4">
        <v>70</v>
      </c>
      <c r="B138" s="11" t="s">
        <v>146</v>
      </c>
      <c r="C138" s="9">
        <v>281</v>
      </c>
      <c r="D138" s="9">
        <v>8</v>
      </c>
      <c r="E138" s="14">
        <v>300</v>
      </c>
      <c r="F138" s="97">
        <v>188000</v>
      </c>
      <c r="G138" s="8" t="s">
        <v>11</v>
      </c>
      <c r="H138" s="147"/>
      <c r="I138" s="7">
        <f t="shared" si="4"/>
        <v>28200</v>
      </c>
      <c r="J138" s="67" t="e">
        <f>#REF!+#REF!+#REF!+#REF!+#REF!+#REF!+#REF!+#REF!+#REF!+#REF!+#REF!+#REF!+#REF!+#REF!+#REF!</f>
        <v>#REF!</v>
      </c>
    </row>
    <row r="139" spans="1:11" s="2" customFormat="1" ht="16.5">
      <c r="A139" s="4">
        <v>71</v>
      </c>
      <c r="B139" s="11" t="s">
        <v>147</v>
      </c>
      <c r="C139" s="9">
        <v>280</v>
      </c>
      <c r="D139" s="9">
        <v>8</v>
      </c>
      <c r="E139" s="14">
        <v>300</v>
      </c>
      <c r="F139" s="97">
        <v>188000</v>
      </c>
      <c r="G139" s="8" t="s">
        <v>11</v>
      </c>
      <c r="H139" s="147"/>
      <c r="I139" s="7">
        <f t="shared" si="4"/>
        <v>28200</v>
      </c>
      <c r="K139" s="2">
        <f>74+43</f>
        <v>117</v>
      </c>
    </row>
    <row r="140" spans="1:10" s="2" customFormat="1" ht="16.5">
      <c r="A140" s="4">
        <v>72</v>
      </c>
      <c r="B140" s="11" t="s">
        <v>148</v>
      </c>
      <c r="C140" s="13">
        <v>277</v>
      </c>
      <c r="D140" s="9">
        <v>8</v>
      </c>
      <c r="E140" s="14">
        <v>300</v>
      </c>
      <c r="F140" s="97">
        <v>188000</v>
      </c>
      <c r="G140" s="8" t="s">
        <v>11</v>
      </c>
      <c r="H140" s="147"/>
      <c r="I140" s="7">
        <f t="shared" si="4"/>
        <v>28200</v>
      </c>
      <c r="J140" s="2">
        <f>F137/E137</f>
        <v>626.6666666666666</v>
      </c>
    </row>
    <row r="141" spans="1:9" s="2" customFormat="1" ht="16.5">
      <c r="A141" s="4">
        <v>73</v>
      </c>
      <c r="B141" s="11" t="s">
        <v>149</v>
      </c>
      <c r="C141" s="9">
        <v>276</v>
      </c>
      <c r="D141" s="9">
        <v>8</v>
      </c>
      <c r="E141" s="14">
        <v>300</v>
      </c>
      <c r="F141" s="97">
        <v>188000</v>
      </c>
      <c r="G141" s="8" t="s">
        <v>11</v>
      </c>
      <c r="H141" s="147"/>
      <c r="I141" s="7">
        <f t="shared" si="4"/>
        <v>28200</v>
      </c>
    </row>
    <row r="142" spans="1:10" s="2" customFormat="1" ht="16.5">
      <c r="A142" s="4">
        <v>74</v>
      </c>
      <c r="B142" s="11" t="s">
        <v>150</v>
      </c>
      <c r="C142" s="13">
        <v>273</v>
      </c>
      <c r="D142" s="9">
        <v>8</v>
      </c>
      <c r="E142" s="14">
        <v>317.5</v>
      </c>
      <c r="F142" s="97">
        <v>239000</v>
      </c>
      <c r="G142" s="8" t="s">
        <v>11</v>
      </c>
      <c r="H142" s="147"/>
      <c r="I142" s="7">
        <f t="shared" si="4"/>
        <v>35850</v>
      </c>
      <c r="J142" s="2">
        <f>84+35</f>
        <v>119</v>
      </c>
    </row>
    <row r="143" spans="1:10" s="2" customFormat="1" ht="23.25" customHeight="1">
      <c r="A143" s="126" t="s">
        <v>151</v>
      </c>
      <c r="B143" s="127"/>
      <c r="C143" s="127"/>
      <c r="D143" s="128"/>
      <c r="E143" s="3">
        <f>SUM(E69:E142)</f>
        <v>22446.64</v>
      </c>
      <c r="F143" s="89">
        <f>SUM(F69:F142)</f>
        <v>15095000</v>
      </c>
      <c r="G143" s="5"/>
      <c r="H143" s="148"/>
      <c r="I143" s="7" t="e">
        <f>45476000+F143+#REF!</f>
        <v>#REF!</v>
      </c>
      <c r="J143" s="85" t="e">
        <f>45476000+F143+#REF!</f>
        <v>#REF!</v>
      </c>
    </row>
    <row r="144" spans="1:11" s="27" customFormat="1" ht="18.75" customHeight="1">
      <c r="A144" s="118" t="s">
        <v>152</v>
      </c>
      <c r="B144" s="118"/>
      <c r="C144" s="118"/>
      <c r="D144" s="118"/>
      <c r="E144" s="26">
        <f>E143+E67+E60+E56+E49+E45+E27+E24+E21+E13+E9</f>
        <v>31809.940000000002</v>
      </c>
      <c r="F144" s="99">
        <f>F143+F67+F60+F56+F49+F45+F27+F24+F21+F13+F9</f>
        <v>42037000</v>
      </c>
      <c r="G144" s="30"/>
      <c r="H144" s="35"/>
      <c r="I144" s="25" t="e">
        <f>#REF!+#REF!+#REF!+#REF!+#REF!+#REF!+#REF!+#REF!+#REF!+#REF!+#REF!+#REF!+#REF!+#REF!+#REF!+#REF!+#REF!+#REF!</f>
        <v>#REF!</v>
      </c>
      <c r="J144" s="10">
        <f>202-43-74</f>
        <v>85</v>
      </c>
      <c r="K144" s="10">
        <f>202-43-74</f>
        <v>85</v>
      </c>
    </row>
    <row r="145" spans="6:11" ht="18.75">
      <c r="F145" s="141"/>
      <c r="G145" s="141"/>
      <c r="H145" s="141"/>
      <c r="J145" s="32">
        <f>74+43</f>
        <v>117</v>
      </c>
      <c r="K145" s="32">
        <f>202-J145</f>
        <v>85</v>
      </c>
    </row>
    <row r="146" spans="6:8" ht="18.75">
      <c r="F146" s="140"/>
      <c r="G146" s="140"/>
      <c r="H146" s="140"/>
    </row>
    <row r="147" spans="9:10" ht="18.75">
      <c r="I147" s="33">
        <f>1+2+6+2+16+2+5+2+43+5</f>
        <v>84</v>
      </c>
      <c r="J147" s="86">
        <f>F144+37452000</f>
        <v>79489000</v>
      </c>
    </row>
    <row r="148" ht="18.75">
      <c r="I148" s="33">
        <f>1+2+6+2+16+2+5+2+43</f>
        <v>79</v>
      </c>
    </row>
  </sheetData>
  <sheetProtection/>
  <mergeCells count="48">
    <mergeCell ref="H68:H143"/>
    <mergeCell ref="A143:D143"/>
    <mergeCell ref="I5:I6"/>
    <mergeCell ref="B5:B6"/>
    <mergeCell ref="C5:D5"/>
    <mergeCell ref="F5:F6"/>
    <mergeCell ref="E5:E6"/>
    <mergeCell ref="G5:G6"/>
    <mergeCell ref="H10:H13"/>
    <mergeCell ref="A144:D144"/>
    <mergeCell ref="B7:G7"/>
    <mergeCell ref="B22:G22"/>
    <mergeCell ref="B46:G46"/>
    <mergeCell ref="B61:G61"/>
    <mergeCell ref="A67:D67"/>
    <mergeCell ref="B50:G50"/>
    <mergeCell ref="B68:G68"/>
    <mergeCell ref="A9:D9"/>
    <mergeCell ref="B10:G10"/>
    <mergeCell ref="A1:D1"/>
    <mergeCell ref="A2:D2"/>
    <mergeCell ref="H5:H6"/>
    <mergeCell ref="F146:H146"/>
    <mergeCell ref="F145:H145"/>
    <mergeCell ref="E1:H1"/>
    <mergeCell ref="E2:H2"/>
    <mergeCell ref="A4:H4"/>
    <mergeCell ref="A5:A6"/>
    <mergeCell ref="H7:H9"/>
    <mergeCell ref="A13:D13"/>
    <mergeCell ref="B14:G14"/>
    <mergeCell ref="H14:H21"/>
    <mergeCell ref="A21:C21"/>
    <mergeCell ref="H22:H24"/>
    <mergeCell ref="A24:D24"/>
    <mergeCell ref="B25:G25"/>
    <mergeCell ref="H25:H27"/>
    <mergeCell ref="A27:D27"/>
    <mergeCell ref="B28:G28"/>
    <mergeCell ref="H28:H45"/>
    <mergeCell ref="A45:D45"/>
    <mergeCell ref="H50:H55"/>
    <mergeCell ref="A56:D56"/>
    <mergeCell ref="H46:H49"/>
    <mergeCell ref="A49:D49"/>
    <mergeCell ref="B57:G57"/>
    <mergeCell ref="H57:H60"/>
    <mergeCell ref="A60:D60"/>
  </mergeCells>
  <printOptions/>
  <pageMargins left="0.24" right="0.11811023622047245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Mobile:0977700958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Lanhlonely</dc:creator>
  <cp:keywords/>
  <dc:description/>
  <cp:lastModifiedBy>NQC</cp:lastModifiedBy>
  <cp:lastPrinted>2018-06-27T07:45:08Z</cp:lastPrinted>
  <dcterms:created xsi:type="dcterms:W3CDTF">2013-03-07T06:57:19Z</dcterms:created>
  <dcterms:modified xsi:type="dcterms:W3CDTF">2018-06-29T01:03:18Z</dcterms:modified>
  <cp:category/>
  <cp:version/>
  <cp:contentType/>
  <cp:contentStatus/>
</cp:coreProperties>
</file>